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DiretoriaR\Downloads\"/>
    </mc:Choice>
  </mc:AlternateContent>
  <xr:revisionPtr revIDLastSave="0" documentId="13_ncr:1_{7DD87FBF-F14B-4E52-BEA3-7E7AAC4CF91B}" xr6:coauthVersionLast="47" xr6:coauthVersionMax="47" xr10:uidLastSave="{00000000-0000-0000-0000-000000000000}"/>
  <bookViews>
    <workbookView xWindow="-108" yWindow="-108" windowWidth="23256" windowHeight="12456" tabRatio="937" xr2:uid="{00000000-000D-0000-FFFF-FFFF00000000}"/>
  </bookViews>
  <sheets>
    <sheet name="Proposta.DF" sheetId="8" r:id="rId1"/>
    <sheet name="Resumo" sheetId="10" r:id="rId2"/>
    <sheet name="1.AA" sheetId="1" r:id="rId3"/>
    <sheet name="2.EG" sheetId="12" r:id="rId4"/>
    <sheet name="1.Uniforme" sheetId="16" r:id="rId5"/>
    <sheet name="2.Uniforme" sheetId="14" r:id="rId6"/>
    <sheet name="relógio de ponto" sheetId="15" r:id="rId7"/>
  </sheets>
  <definedNames>
    <definedName name="_xlnm.Print_Area" localSheetId="2">'1.AA'!$A$1:$I$132</definedName>
    <definedName name="_xlnm.Print_Area" localSheetId="4">'1.Uniforme'!$A$1:$I$9</definedName>
    <definedName name="_xlnm.Print_Area" localSheetId="3">'2.EG'!$A$1:$I$132</definedName>
    <definedName name="_xlnm.Print_Area" localSheetId="5">'2.Uniforme'!$A$1:$I$19</definedName>
    <definedName name="_xlnm.Print_Area" localSheetId="0">Proposta.DF!$A$1:$G$51</definedName>
    <definedName name="_xlnm.Print_Area" localSheetId="6">'relógio de ponto'!$A$1:$F$16</definedName>
    <definedName name="_xlnm.Print_Area" localSheetId="1">Resumo!$A$1:$I$37</definedName>
    <definedName name="Excel_BuiltIn_Print_Area_1_1">#REF!</definedName>
    <definedName name="Excel_BuiltIn_Print_Area_1_1_1">#REF!</definedName>
    <definedName name="Excel_BuiltIn_Print_Area_5">#REF!</definedName>
    <definedName name="Excel_BuiltIn_Print_Area_5_1">#REF!</definedName>
    <definedName name="Excel_BuiltIn_Print_Area_6">#REF!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ARRAYTEXT_WF"/>
      </xcalcf:calcFeatures>
    </ext>
    <ext uri="GoogleSheetsCustomDataVersion2">
      <go:sheetsCustomData xmlns:go="http://customooxmlschemas.google.com/" r:id="rId11" roundtripDataChecksum="cVESP+3aHhiP0LsdO69KVZfOnF2V6M3cODO3aQaT40I="/>
    </ext>
  </extLst>
</workbook>
</file>

<file path=xl/calcChain.xml><?xml version="1.0" encoding="utf-8"?>
<calcChain xmlns="http://schemas.openxmlformats.org/spreadsheetml/2006/main">
  <c r="I130" i="12" l="1"/>
  <c r="F111" i="1"/>
  <c r="F111" i="12"/>
  <c r="I103" i="12"/>
  <c r="E6" i="15"/>
  <c r="I57" i="12"/>
  <c r="I57" i="1"/>
  <c r="G58" i="12"/>
  <c r="G58" i="1"/>
  <c r="H15" i="14" l="1"/>
  <c r="H5" i="16"/>
  <c r="H7" i="16" s="1"/>
  <c r="I103" i="1" s="1"/>
  <c r="H6" i="16" l="1"/>
  <c r="H14" i="14" l="1"/>
  <c r="H13" i="14"/>
  <c r="H12" i="14"/>
  <c r="H9" i="14"/>
  <c r="H8" i="14"/>
  <c r="H7" i="14"/>
  <c r="H6" i="14"/>
  <c r="H5" i="14"/>
  <c r="H16" i="14" l="1"/>
  <c r="H10" i="14"/>
  <c r="E9" i="10"/>
  <c r="E8" i="10"/>
  <c r="E10" i="10" s="1"/>
  <c r="A11" i="10"/>
  <c r="F113" i="1"/>
  <c r="D9" i="10"/>
  <c r="C9" i="10"/>
  <c r="D8" i="10"/>
  <c r="F113" i="12"/>
  <c r="F98" i="12"/>
  <c r="I92" i="12"/>
  <c r="I98" i="12" s="1"/>
  <c r="F87" i="12"/>
  <c r="F97" i="12" s="1"/>
  <c r="F72" i="12"/>
  <c r="F56" i="12"/>
  <c r="F51" i="12"/>
  <c r="F75" i="12" s="1"/>
  <c r="F39" i="12"/>
  <c r="F64" i="12" s="1"/>
  <c r="I25" i="12"/>
  <c r="I17" i="12"/>
  <c r="I20" i="12" s="1"/>
  <c r="A1" i="12"/>
  <c r="F51" i="1"/>
  <c r="I17" i="1"/>
  <c r="A1" i="1"/>
  <c r="F99" i="12" l="1"/>
  <c r="F77" i="12"/>
  <c r="I104" i="1"/>
  <c r="I104" i="12"/>
  <c r="I105" i="12" s="1"/>
  <c r="I127" i="12" s="1"/>
  <c r="G56" i="12"/>
  <c r="I55" i="12" s="1"/>
  <c r="I60" i="12" s="1"/>
  <c r="I66" i="12" s="1"/>
  <c r="H17" i="14"/>
  <c r="H18" i="14" s="1"/>
  <c r="F119" i="1"/>
  <c r="F65" i="12"/>
  <c r="F67" i="12" s="1"/>
  <c r="I31" i="12"/>
  <c r="I85" i="12" s="1"/>
  <c r="F119" i="12"/>
  <c r="I92" i="1"/>
  <c r="I98" i="1" s="1"/>
  <c r="I20" i="1"/>
  <c r="I105" i="1"/>
  <c r="I127" i="1" s="1"/>
  <c r="F98" i="1"/>
  <c r="F87" i="1"/>
  <c r="F97" i="1" s="1"/>
  <c r="F72" i="1"/>
  <c r="F56" i="1"/>
  <c r="F65" i="1"/>
  <c r="F39" i="1"/>
  <c r="F64" i="1" s="1"/>
  <c r="I25" i="1"/>
  <c r="A2" i="10"/>
  <c r="C8" i="10"/>
  <c r="A13" i="10"/>
  <c r="I74" i="12" l="1"/>
  <c r="I82" i="12"/>
  <c r="I86" i="12"/>
  <c r="I84" i="12"/>
  <c r="I72" i="12"/>
  <c r="I75" i="12"/>
  <c r="I31" i="1"/>
  <c r="I123" i="1" s="1"/>
  <c r="G56" i="1"/>
  <c r="I55" i="1" s="1"/>
  <c r="I60" i="1" s="1"/>
  <c r="I37" i="12"/>
  <c r="I123" i="12"/>
  <c r="I71" i="12"/>
  <c r="I83" i="12"/>
  <c r="I76" i="12"/>
  <c r="I73" i="12"/>
  <c r="I38" i="12"/>
  <c r="F67" i="1"/>
  <c r="F99" i="1"/>
  <c r="F75" i="1"/>
  <c r="F77" i="1" s="1"/>
  <c r="I39" i="12" l="1"/>
  <c r="I47" i="12" s="1"/>
  <c r="I87" i="12"/>
  <c r="I97" i="12" s="1"/>
  <c r="I99" i="12" s="1"/>
  <c r="I126" i="12" s="1"/>
  <c r="I72" i="1"/>
  <c r="I73" i="1"/>
  <c r="I84" i="1"/>
  <c r="I85" i="1"/>
  <c r="I38" i="1"/>
  <c r="I83" i="1"/>
  <c r="I76" i="1"/>
  <c r="I37" i="1"/>
  <c r="I74" i="1"/>
  <c r="I71" i="1"/>
  <c r="I86" i="1"/>
  <c r="I82" i="1"/>
  <c r="I43" i="12"/>
  <c r="I77" i="12"/>
  <c r="I125" i="12" s="1"/>
  <c r="I66" i="1"/>
  <c r="I75" i="1"/>
  <c r="I46" i="12" l="1"/>
  <c r="I50" i="12"/>
  <c r="I45" i="12"/>
  <c r="I44" i="12"/>
  <c r="I64" i="12"/>
  <c r="I49" i="12"/>
  <c r="I48" i="12"/>
  <c r="I87" i="1"/>
  <c r="I97" i="1" s="1"/>
  <c r="I99" i="1" s="1"/>
  <c r="I126" i="1" s="1"/>
  <c r="I39" i="1"/>
  <c r="I43" i="1" s="1"/>
  <c r="I77" i="1"/>
  <c r="I125" i="1" s="1"/>
  <c r="I49" i="1"/>
  <c r="I47" i="1"/>
  <c r="I50" i="1"/>
  <c r="I64" i="1"/>
  <c r="I51" i="12" l="1"/>
  <c r="I65" i="12" s="1"/>
  <c r="I67" i="12" s="1"/>
  <c r="I124" i="12" s="1"/>
  <c r="I128" i="12" s="1"/>
  <c r="I45" i="1"/>
  <c r="I44" i="1"/>
  <c r="I46" i="1"/>
  <c r="D110" i="12"/>
  <c r="I48" i="1"/>
  <c r="I51" i="1" s="1"/>
  <c r="I109" i="1" s="1"/>
  <c r="I109" i="12"/>
  <c r="D112" i="12" l="1"/>
  <c r="I111" i="12"/>
  <c r="D110" i="1"/>
  <c r="I65" i="1"/>
  <c r="I67" i="1" s="1"/>
  <c r="I124" i="1" s="1"/>
  <c r="I128" i="1" s="1"/>
  <c r="D112" i="1"/>
  <c r="I111" i="1"/>
  <c r="I130" i="1" s="1"/>
  <c r="I131" i="1" l="1"/>
  <c r="I132" i="1" s="1"/>
  <c r="F9" i="10"/>
  <c r="G9" i="10" s="1"/>
  <c r="I9" i="10" s="1"/>
  <c r="H9" i="10" s="1"/>
  <c r="I116" i="12"/>
  <c r="D114" i="12"/>
  <c r="I113" i="12"/>
  <c r="I119" i="12" s="1"/>
  <c r="I129" i="12" s="1"/>
  <c r="I117" i="12"/>
  <c r="I115" i="12"/>
  <c r="I118" i="12"/>
  <c r="I131" i="12"/>
  <c r="I132" i="12" s="1"/>
  <c r="D114" i="1" l="1"/>
  <c r="F8" i="10"/>
  <c r="I113" i="1"/>
  <c r="I119" i="1" s="1"/>
  <c r="I129" i="1" s="1"/>
  <c r="I117" i="1"/>
  <c r="I115" i="1"/>
  <c r="I116" i="1"/>
  <c r="I118" i="1"/>
  <c r="G8" i="10" l="1"/>
  <c r="I8" i="10" l="1"/>
  <c r="H8" i="10" s="1"/>
  <c r="G10" i="10"/>
  <c r="I10" i="10" l="1"/>
  <c r="F17" i="8" s="1"/>
</calcChain>
</file>

<file path=xl/sharedStrings.xml><?xml version="1.0" encoding="utf-8"?>
<sst xmlns="http://schemas.openxmlformats.org/spreadsheetml/2006/main" count="488" uniqueCount="209">
  <si>
    <t>PLANILHA DE CUSTOS E FORMAÇÃO DE PREÇOS DE MÃO DE OBRA</t>
  </si>
  <si>
    <t>DISCRIMINAÇÃO</t>
  </si>
  <si>
    <t>A</t>
  </si>
  <si>
    <t>Município/UF</t>
  </si>
  <si>
    <t>Brasília/DF</t>
  </si>
  <si>
    <t>B</t>
  </si>
  <si>
    <t>Ano Acordo, Conveção ou Sentença Normativa em Dissídio Coletivo</t>
  </si>
  <si>
    <t>C</t>
  </si>
  <si>
    <t>Nome da Entidade Sindical</t>
  </si>
  <si>
    <t>D</t>
  </si>
  <si>
    <t>Número de meses da execução contratual</t>
  </si>
  <si>
    <t>IDENTIFICAÇÃO DOS SERVIÇOS</t>
  </si>
  <si>
    <t>TIPO DE SERVIÇO</t>
  </si>
  <si>
    <t>CARGA HORÁRIA</t>
  </si>
  <si>
    <t>UNIDADE DE MEDIDA</t>
  </si>
  <si>
    <t>QTD A CONTRATAR</t>
  </si>
  <si>
    <t>POSTO</t>
  </si>
  <si>
    <t>MÃO-DE-OBRA VINCULADA À EXECUÇÃO CONTRATUAL</t>
  </si>
  <si>
    <t>DADOS COMPLEMENTARES PARA COMPOSIÇÃO DOS CUSTOS REFERENTES À MÃO-DE-OBRA</t>
  </si>
  <si>
    <t>Tipo de serviço (mesmo serviço com caracteríticas distintas)</t>
  </si>
  <si>
    <t>Classificação Brasileira de Ocupações (CBO)</t>
  </si>
  <si>
    <t>Salário Normativo da Categoria Profissional</t>
  </si>
  <si>
    <t>Categoria Profissional (vinculada à execução contratual)</t>
  </si>
  <si>
    <t>Data base da categoria (dia/mês/ano)</t>
  </si>
  <si>
    <t>MÓDULO 1 - COMPOSIÇÃO DA REMUNERAÇÃO</t>
  </si>
  <si>
    <t>Composição da Remuneração</t>
  </si>
  <si>
    <t>VALOR (R$)</t>
  </si>
  <si>
    <t>Salário Base</t>
  </si>
  <si>
    <t>Adicional de periculosidade</t>
  </si>
  <si>
    <t>Adicional de insalubridade</t>
  </si>
  <si>
    <t>Adicional noturno</t>
  </si>
  <si>
    <t>E</t>
  </si>
  <si>
    <t>Adicional de hora noturna reduzida</t>
  </si>
  <si>
    <t>F</t>
  </si>
  <si>
    <t>Outros (especificar)</t>
  </si>
  <si>
    <t>TOTAL</t>
  </si>
  <si>
    <t>O Módulo 1 refere-se ao valor mensal devido ao empregado pela prestação do serviço no período de 12 meses.</t>
  </si>
  <si>
    <t>MÓDULO 2 - ENCARGOS E BENEFÍCIOS ANUAIS, MENSAIS E DIÁRIOS</t>
  </si>
  <si>
    <t>SUBMÓDULO 2.1 - 13º (décimo terceiro) Salário, Férias e Adicional de Férias</t>
  </si>
  <si>
    <t>13º (décimo terceiro) Salário, Férias e Adicional de Férias</t>
  </si>
  <si>
    <t>PERCENTUAL (%)</t>
  </si>
  <si>
    <t>13º (décimo terceiro) salário</t>
  </si>
  <si>
    <t>Férias e Adicional de Férias</t>
  </si>
  <si>
    <t>SUBMÓDULO 2.2 - Encargos Previdenciários (GPS), Fundo de Garantia por Tempo de Serviço (FGTS) e outras contribuições</t>
  </si>
  <si>
    <t>GPS, FGTS e outras contribuições</t>
  </si>
  <si>
    <t>INSS</t>
  </si>
  <si>
    <t>Salário Educação</t>
  </si>
  <si>
    <t>Seguro Acidente de Trabalho (RAT Ajustado)</t>
  </si>
  <si>
    <t>SESI ou SESC</t>
  </si>
  <si>
    <t>SENAI ou SENAC</t>
  </si>
  <si>
    <t>SEBRAE</t>
  </si>
  <si>
    <t>G</t>
  </si>
  <si>
    <t>INCRA</t>
  </si>
  <si>
    <t>H</t>
  </si>
  <si>
    <t>FGTS</t>
  </si>
  <si>
    <t>SUBMÓDULO 2.3 - Benefícios Mensais e Diários</t>
  </si>
  <si>
    <t>Benefícios Mensais e Diários</t>
  </si>
  <si>
    <t>Transporte</t>
  </si>
  <si>
    <t>Quandidade de dias</t>
  </si>
  <si>
    <t>Trecho (ida e volta)</t>
  </si>
  <si>
    <t>Desconto de 6% sobre o Salário Base</t>
  </si>
  <si>
    <t>Auxílio Refeição/Alimentação</t>
  </si>
  <si>
    <t>Valor do Auxílio
alimentação</t>
  </si>
  <si>
    <t>Quadro-Resumo do Módulo 2 - Encargos e Benefícios anuais, mensais e diários</t>
  </si>
  <si>
    <t>Encargos e Benefícios anuais, mensais e diários</t>
  </si>
  <si>
    <t>MÓDULO 3 - PROVISÃO PARA RESCISÃO</t>
  </si>
  <si>
    <t xml:space="preserve">Provisão para Recisão </t>
  </si>
  <si>
    <t xml:space="preserve">Aviso prévio indenizado </t>
  </si>
  <si>
    <t xml:space="preserve">Incidência de FGTS sobre o Aviso Prévio Trabalhado ou Aviso prévio indenizado </t>
  </si>
  <si>
    <t xml:space="preserve">Multa do FGTS sobre o Aviso Prévio Trabalhado ou Aviso prévio indenizado </t>
  </si>
  <si>
    <t xml:space="preserve">Aviso prévio Trabalhado </t>
  </si>
  <si>
    <t xml:space="preserve">Incidência de GPS, FGTS sobre outras contribuições sobre o aviso Prévio Trabalhado  </t>
  </si>
  <si>
    <t>MÓDULO 4 - CUSTO DE REPOSIÇÃO DO PROFISSIONAL AUSENTE</t>
  </si>
  <si>
    <t>SUBMÓDULO 4.1 - Substituto nas Ausências Legais</t>
  </si>
  <si>
    <t xml:space="preserve">Ausências Legais </t>
  </si>
  <si>
    <t xml:space="preserve">Substituto na cobertura de Férias </t>
  </si>
  <si>
    <t xml:space="preserve">Substituto na cobertura de Ausências Legais </t>
  </si>
  <si>
    <t xml:space="preserve">Substituto na cobertura de Licença Paternidade </t>
  </si>
  <si>
    <t xml:space="preserve">Substituto na cobertura de Ausências por acidente de trabalho </t>
  </si>
  <si>
    <t xml:space="preserve">Substituto de Afastamento Maternidade </t>
  </si>
  <si>
    <t>SUBMÓDULO 4.2 - Substituto nas intrajornadas</t>
  </si>
  <si>
    <t>Intrajornada</t>
  </si>
  <si>
    <t xml:space="preserve">Substituto na cobertura de Intervalo para repouso ou alimentação </t>
  </si>
  <si>
    <t>Nota 1: A contratação não contempla intrajornada.</t>
  </si>
  <si>
    <t xml:space="preserve">Quadro-Resumo do Módulo 4 - Custo de Reposição do Profissional Ausente </t>
  </si>
  <si>
    <t xml:space="preserve">Encargos e Benefícios anuais, mensais e diários </t>
  </si>
  <si>
    <t xml:space="preserve">Substituto nas Ausências Legais </t>
  </si>
  <si>
    <t>Substituto na Intrajornada</t>
  </si>
  <si>
    <t>MÓDULO 5 - INSUMOS DIVERSOS</t>
  </si>
  <si>
    <t xml:space="preserve">Insumos Diretos </t>
  </si>
  <si>
    <t>Equipamentos</t>
  </si>
  <si>
    <t xml:space="preserve">TOTAL DE INSUMOS DIVERSOS </t>
  </si>
  <si>
    <t xml:space="preserve">MÓDULO 6 - CUSTOS INDIRETOS, TRIBUTOS E LUCRO </t>
  </si>
  <si>
    <t>Custos Indiretos, Tributos e Lucro</t>
  </si>
  <si>
    <t xml:space="preserve">Custos indiretos </t>
  </si>
  <si>
    <t xml:space="preserve">Base de Cálculo Custos Indiretos </t>
  </si>
  <si>
    <t xml:space="preserve">Lucro </t>
  </si>
  <si>
    <t xml:space="preserve">Base de Cálculo Lucro </t>
  </si>
  <si>
    <t xml:space="preserve">Tributos </t>
  </si>
  <si>
    <t xml:space="preserve">Base de Cálculo Tributos </t>
  </si>
  <si>
    <t>C.1 Tributo Federal (PIS)</t>
  </si>
  <si>
    <t>C.3 Tributo Municipal (ISS)</t>
  </si>
  <si>
    <t xml:space="preserve">TOTAL </t>
  </si>
  <si>
    <t xml:space="preserve">QUADRO-RESUMO DO CUSTO POR EMPREGADO </t>
  </si>
  <si>
    <t xml:space="preserve">MÃO-DE-OBRA VINCULADA À EXECUÇÃO CONTRATUAL (Valor por empregado) </t>
  </si>
  <si>
    <t xml:space="preserve">MÓDULO 1 - COMPOSIÇÃO DA REMUNERAÇÃO </t>
  </si>
  <si>
    <t xml:space="preserve">MÓDULO 2 - ENCARGOS e BENEFÍCIOS ANUAIS, MENSAIS E DIÁRIOS  </t>
  </si>
  <si>
    <t xml:space="preserve">MÓDULO 3 - PROVISÃO PARA RESCISÃO </t>
  </si>
  <si>
    <t xml:space="preserve">MÓDULO 4 - CUSTOS DE REPOSIÇÃO DO PROFISSIONAL AUSENTE </t>
  </si>
  <si>
    <t xml:space="preserve">E </t>
  </si>
  <si>
    <t xml:space="preserve">MÓDULO 5 - INSUMOS DIVERSOS </t>
  </si>
  <si>
    <t xml:space="preserve">Subtotal (A + B + C + D + E ) </t>
  </si>
  <si>
    <t xml:space="preserve">MÓDULO 6 - CUSTOS INDIRETOS, TRIBUTOS E LUCROS </t>
  </si>
  <si>
    <t>VALOR TOTAL POR EMPREGADO</t>
  </si>
  <si>
    <t xml:space="preserve">Uniformes </t>
  </si>
  <si>
    <t>PR7. 2023</t>
  </si>
  <si>
    <t xml:space="preserve">PROPOSTA COMERCIAL </t>
  </si>
  <si>
    <t>DO OBJETO</t>
  </si>
  <si>
    <t>DOS VALORES</t>
  </si>
  <si>
    <t>Apresentamos o valor proposto para a execução dos serviços objeto da presente proposta, conforme resumo abaixo e planilhas de custos em anexo.</t>
  </si>
  <si>
    <t>DAS DECLARAÇÕES</t>
  </si>
  <si>
    <t xml:space="preserve">Declaramos que, nos preços propostos, estão incluídos todos os custos da contratação, tais como: mão-de-obra, auxílio alimentação, vale transporte e quaisquer outras vantagens pagas aos empregados. Taxas, inclusive de administração, emolumentos e quaisquer despesas operacionais, bem como todos os encargos trabalhistas, previdenciários, fiscais, comerciais, despesas diretas e indiretas, enfim, todos os demais componentes de custos dos serviços, inclusive o lucro, necessários à sua perfeita execução. </t>
  </si>
  <si>
    <t>Declaramos que, a proposta econômica compreendem a integralidade dos custos para atendimento dos direitos trabalhistas assegurados na Constituição Federal, nas leis trabalhistas, nas normas infralegais, nas convenções coletivas de trabalho e nos termos de ajustamento de conduta vigentes na data de entrega das propostas.</t>
  </si>
  <si>
    <t>A presente proposta de preços tem validade de 60 (sessenta) dias, contados da data de sua apresentação.</t>
  </si>
  <si>
    <r>
      <t xml:space="preserve">Declaramos que nossos funcionários são regidos pela Legislação Trabalhista vigente (Consolidação das Leis do Trabalho – CLT), em cumprimento ao </t>
    </r>
    <r>
      <rPr>
        <b/>
        <sz val="10"/>
        <rFont val="Cambria"/>
        <family val="1"/>
      </rPr>
      <t>ACORDO COLETIVO</t>
    </r>
    <r>
      <rPr>
        <sz val="10"/>
        <rFont val="Cambria"/>
        <family val="1"/>
      </rPr>
      <t xml:space="preserve"> firmada entre o </t>
    </r>
    <r>
      <rPr>
        <b/>
        <sz val="10"/>
        <rFont val="Cambria"/>
        <family val="1"/>
      </rPr>
      <t>SINDICATO INTERESTADUAL DOS TRAB NAS IND MET MEC MAT ELETRICOS E ELETRONICOS DO DF GO TO, CNPJ n. 00.409.045/0001-14, neste ato representado(a) por seu Presidente, Sr(a). ERBAL DE SOUSA AGUIAR; E R7 FACILITIES - MANUTENCAO E SERVICOS LTDA, CNPJ n. 11.162.311/0001-73, neste ato representado(a) por seu Sócio, Sr(a). GILDENILSON BRAZ TORRES;, cuja data-base da categoria ocorre em 01º de maio.</t>
    </r>
  </si>
  <si>
    <r>
      <t xml:space="preserve">Declaramos que nossos funcionários são regidos pela Legislação Trabalhista vigente (Consolidação das Leis do Trabalho – CLT), em cumprimento a Convenção Coletiva de Trabalho, firmada entre o </t>
    </r>
    <r>
      <rPr>
        <b/>
        <sz val="10"/>
        <rFont val="Cambria"/>
        <family val="1"/>
      </rPr>
      <t>SEAC e SINDISERVÇOS/DF, cuja data-base da categoria ocorre em 01º de janeiro.</t>
    </r>
  </si>
  <si>
    <t xml:space="preserve">DOS DADOS DA EMPRESA E DO REPRESENTANTE LEGAL </t>
  </si>
  <si>
    <t>RAZÃO SOCIAL: R7 FACILITIES - MANUTENCAO E SERVICOS LTDA</t>
  </si>
  <si>
    <t xml:space="preserve">CNPJ Nº: 11.162.311/0001-73 </t>
  </si>
  <si>
    <t>ENDEREÇO/CEP:  TR SIA TRECHO 17 RUA 14 LOTE 170 Brasília – DF, CEP: 71200-240</t>
  </si>
  <si>
    <t>TELEFONE:   (61) 3142-0377</t>
  </si>
  <si>
    <t>E-MAIL: licitacao.servicos@r7facilities.com.br (contato durante a fase do pregão)</t>
  </si>
  <si>
    <t>E-MAIL: contrato@r7facilities.com.br  (contato após assinatura do contrato)</t>
  </si>
  <si>
    <t>BANCO - ITAU / AGÊNCIA: 0654 / CONTA CORRENTE: 89855-0</t>
  </si>
  <si>
    <t>REPRESENTANTE LEGAL: Gildenilson Braz Torres</t>
  </si>
  <si>
    <t>CARGO/FUNÇÃO: Sócio/Administrador</t>
  </si>
  <si>
    <t>IDENTIDADE Nº: 484.372.955 SSP/MA</t>
  </si>
  <si>
    <t>CPF Nº: 717.967.543-15</t>
  </si>
  <si>
    <t>ITEM</t>
  </si>
  <si>
    <r>
      <t xml:space="preserve">Declaramos que nossos funcionários são regidos pela Legislação Trabalhista vigente (Consolidação das Leis do Trabalho – CLT), em cumprimento a Convenção Coletiva de Trabalho, firmada entre o </t>
    </r>
    <r>
      <rPr>
        <b/>
        <sz val="10"/>
        <rFont val="Cambria"/>
        <family val="1"/>
      </rPr>
      <t>SEAC e SIS/DF, cuja data-base da categoria ocorre em 01º de janeiro.</t>
    </r>
  </si>
  <si>
    <t>Declaramos que, que temos pleno conhecimento e concordo com as condições e peculiaridades inerentes à natureza dos serviços contidas no ato convocatório e seus anexos, bem como cumpro plenamente os requisitos de habilitação definidos nos referidos documentos, que assumo total responsabilidade por este fato e que não utilizarei deste para quaisquer questionamentos futuros que ensejam avenças técnicas ou financeiras com o Contratante.</t>
  </si>
  <si>
    <t>RESUMO DAS PLANILHAS DE CUSTOS E FORMAÇÃO DE PREÇOS</t>
  </si>
  <si>
    <t>QUADRO RESUMO</t>
  </si>
  <si>
    <t>GRUPO</t>
  </si>
  <si>
    <t>TIPO DE POSTO</t>
  </si>
  <si>
    <t>QTD. POSTOS</t>
  </si>
  <si>
    <t>TOTAL MENSAL</t>
  </si>
  <si>
    <t>***</t>
  </si>
  <si>
    <t>C.1 Tributo Federal (COFINS)</t>
  </si>
  <si>
    <t>C.1 Tributo Federal (CPRB)</t>
  </si>
  <si>
    <t>Declaramos que, essa empresa encontra-se inscrita no PAT (Programa de Alimentação de Trabalhador), conforme documento que segue em anexo, estando autorizada a realizar o desconto no percentual de participação do empregado, conforme previsto na Lei n. 6.321/76 e Decreto n. 5/91, ou em razão de previsão em Convenção Coletiva de Trabalho da Categoria que segue em anexo.</t>
  </si>
  <si>
    <t>VALOR TOTAL MENSAL</t>
  </si>
  <si>
    <t>E = C x D</t>
  </si>
  <si>
    <t>VALOR UNITÁRIO DO POSTO</t>
  </si>
  <si>
    <t>SALÁRIO BRUTO</t>
  </si>
  <si>
    <t>Ao</t>
  </si>
  <si>
    <t>VALOR TOTAL GLOBAL DA PROPOSTA PARA 12 MESES</t>
  </si>
  <si>
    <t>TOTAL PARA 12 MESES</t>
  </si>
  <si>
    <t>F = G x 12</t>
  </si>
  <si>
    <t>TOTAL MENSAL/ANUAL</t>
  </si>
  <si>
    <t>44h Semanais</t>
  </si>
  <si>
    <t>VALOR UNITÁRIO PARA 12 MESES</t>
  </si>
  <si>
    <t>VALOR TOTAL PARA 12 MESES</t>
  </si>
  <si>
    <t xml:space="preserve">UNIFORMES  </t>
  </si>
  <si>
    <t>Item</t>
  </si>
  <si>
    <t>CATMAT</t>
  </si>
  <si>
    <t>Quantidade Semestral</t>
  </si>
  <si>
    <t>Quantidade Anual</t>
  </si>
  <si>
    <t>Especificações</t>
  </si>
  <si>
    <t>Valor Unitário</t>
  </si>
  <si>
    <t>Valor Anual</t>
  </si>
  <si>
    <t xml:space="preserve"> ( ENCARREGADO - MASCULINO)</t>
  </si>
  <si>
    <t>Calça social em microfibra, na cor preta</t>
  </si>
  <si>
    <t>Camisa Social  mangas longas, na cor branca, com logotipo da empresa bordado</t>
  </si>
  <si>
    <t>Par de Sapatos social em couro macio, solado antiderrapante, na cor preta, 1ª linha</t>
  </si>
  <si>
    <t>Cinto de couro, na cor preta</t>
  </si>
  <si>
    <t>Par de meias social na cor preta</t>
  </si>
  <si>
    <t>MÉDIA VALORES ANUAL MASCULINO</t>
  </si>
  <si>
    <t xml:space="preserve"> ( ENCARREGADO - FEMININO)</t>
  </si>
  <si>
    <t xml:space="preserve">Blusa branca de manga curta, abotoamento frontal contendo a identificação da Contratada </t>
  </si>
  <si>
    <t>Sapato social, salto médio, estilo anabela, solado emborrachado antiderrapante, em couro na preta, 1ª Linha</t>
  </si>
  <si>
    <t>MEDIA ANUAL FEMININA</t>
  </si>
  <si>
    <t>MÉDIA VALORES ANUAL (FEMININO E MASCULINO)</t>
  </si>
  <si>
    <t>TOTAL MENSAL POR EMPREGADO</t>
  </si>
  <si>
    <t>EQUIPAMENTOS</t>
  </si>
  <si>
    <t>Quantidade</t>
  </si>
  <si>
    <t>Especificação</t>
  </si>
  <si>
    <t>Relógio de Ponto</t>
  </si>
  <si>
    <t>VALOR MENSAL POR EMPREGADO</t>
  </si>
  <si>
    <t>UNIFORME AUXILIAR ADMINISTRATIVO</t>
  </si>
  <si>
    <t>Camisa</t>
  </si>
  <si>
    <t>Camisa gola polo de tecido de boa qualidade, malha algodão, mangas curtas, fechamento através de botões e um bolso chapado contendo logomarca da empresa.</t>
  </si>
  <si>
    <t>TOTAL  ANUAL</t>
  </si>
  <si>
    <t>relógio de ponto material abs injetado,
mostrador digital, tipo biométrico e leitor
de código de barras, tipo impressão
impressora térmica, características
adicionais no-break
interno, alimentação 110/200 v, atender a
portaria 1.510 do MTE e 595/2013 do
INMETRO.</t>
  </si>
  <si>
    <t>ASSISTENTE
ADMINISTRATIVO</t>
  </si>
  <si>
    <t>ENCARREGADO
GERAL</t>
  </si>
  <si>
    <t>MINISTÉRIO DA GESTÃO E DA INOVAÇÃO EM SERVIÇOS PÚBLICOS</t>
  </si>
  <si>
    <t>PREGÃO ELETRÔNICO Nº 19/2023</t>
  </si>
  <si>
    <t>Processo Administrativo n° 14021.108407/2023-45</t>
  </si>
  <si>
    <t>Número da Licitação:  PREGÃO ELETRÔNICO Nº 19/2023</t>
  </si>
  <si>
    <t>Número do Processo: 14021.108407/2023-45</t>
  </si>
  <si>
    <t>4101-05</t>
  </si>
  <si>
    <t>4110-10</t>
  </si>
  <si>
    <t>SITMMME/DF000398/2023</t>
  </si>
  <si>
    <t>Outros (justificar)</t>
  </si>
  <si>
    <t>Desconto 1% CCT</t>
  </si>
  <si>
    <t>sessenta milhões, cinco mil, oitocentos e quarenta e um reais e quarenta e oito centavos</t>
  </si>
  <si>
    <t>O objeto da presente licitação é a prestação do serviço continuados de Assistente Administrativo (escritório), a serem executados com regime de dedicação exclusiva de mão de obra, serem executados no âmbito do Ministério da Gestão e da Inovação em Serviços Públicos (MGI), Ministério da Fazenda (MF), Ministério do Planejamento e Orçamento (MPO), Ministério do Desenvolvimento, Indústria e Comércio (MDIC) e do Ministério dos Povos Indígenas (MPI), em Brasília-DFc,onforme condições, quantidades e exigências estabelecidas neste Edital e seus anexos.</t>
  </si>
  <si>
    <t>Brasília-DF, 27 de outubro de 2023.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</si>
</sst>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7">
    <numFmt numFmtId="44" formatCode="_-&quot;R$&quot;\ * #,##0.00_-;\-&quot;R$&quot;\ * #,##0.00_-;_-&quot;R$&quot;\ * &quot;-&quot;??_-;_-@_-"/>
    <numFmt numFmtId="43" formatCode="_-* #,##0.00_-;\-* #,##0.00_-;_-* &quot;-&quot;??_-;_-@_-"/>
    <numFmt numFmtId="164" formatCode="d\.m"/>
    <numFmt numFmtId="165" formatCode="_(* #,##0.00_);_(* \(#,##0.00\);_(* &quot;-&quot;??_);_(@_)"/>
    <numFmt numFmtId="166" formatCode="_(&quot;R$ &quot;* #,##0.00_);_(&quot;R$ &quot;* \(#,##0.00\);_(&quot;R$ &quot;* &quot;-&quot;??_);_(@_)"/>
    <numFmt numFmtId="167" formatCode="_-&quot;R$&quot;* #,##0.00_-;\-&quot;R$&quot;* #,##0.00_-;_-&quot;R$&quot;* &quot;-&quot;??_-;_-@_-"/>
    <numFmt numFmtId="168" formatCode="0.0000%"/>
  </numFmts>
  <fonts count="24" x14ac:knownFonts="1">
    <font>
      <sz val="10"/>
      <color rgb="FF000000"/>
      <name val="Arial"/>
      <scheme val="minor"/>
    </font>
    <font>
      <sz val="11"/>
      <color theme="1"/>
      <name val="Arial"/>
      <family val="2"/>
      <scheme val="minor"/>
    </font>
    <font>
      <sz val="10"/>
      <color rgb="FF000000"/>
      <name val="Arial"/>
      <scheme val="minor"/>
    </font>
    <font>
      <sz val="10"/>
      <name val="Arial"/>
      <family val="2"/>
    </font>
    <font>
      <sz val="10"/>
      <color theme="1"/>
      <name val="Cambria"/>
      <family val="1"/>
    </font>
    <font>
      <b/>
      <sz val="10"/>
      <color theme="1"/>
      <name val="Cambria"/>
      <family val="1"/>
    </font>
    <font>
      <b/>
      <i/>
      <sz val="12"/>
      <color theme="5" tint="-0.499984740745262"/>
      <name val="Cambria"/>
      <family val="1"/>
    </font>
    <font>
      <i/>
      <sz val="11"/>
      <color theme="5" tint="-0.499984740745262"/>
      <name val="Cambria"/>
      <family val="1"/>
    </font>
    <font>
      <sz val="10"/>
      <name val="Cambria"/>
      <family val="1"/>
    </font>
    <font>
      <b/>
      <sz val="10"/>
      <name val="Cambria"/>
      <family val="1"/>
    </font>
    <font>
      <b/>
      <sz val="8"/>
      <color theme="1"/>
      <name val="Cambria"/>
      <family val="1"/>
    </font>
    <font>
      <sz val="8"/>
      <color theme="1"/>
      <name val="Cambria"/>
      <family val="1"/>
    </font>
    <font>
      <sz val="8"/>
      <name val="Arial"/>
      <family val="2"/>
      <scheme val="minor"/>
    </font>
    <font>
      <sz val="8"/>
      <name val="Cambria"/>
      <family val="1"/>
    </font>
    <font>
      <b/>
      <sz val="8"/>
      <name val="Cambria"/>
      <family val="1"/>
    </font>
    <font>
      <b/>
      <sz val="12"/>
      <color rgb="FFFF0000"/>
      <name val="Cambria"/>
      <family val="1"/>
    </font>
    <font>
      <i/>
      <sz val="10"/>
      <color theme="1"/>
      <name val="Cambria"/>
      <family val="1"/>
    </font>
    <font>
      <b/>
      <sz val="13"/>
      <color theme="1"/>
      <name val="Cambria"/>
      <family val="1"/>
    </font>
    <font>
      <b/>
      <sz val="10"/>
      <color rgb="FF000000"/>
      <name val="Cambria"/>
      <family val="1"/>
    </font>
    <font>
      <sz val="10"/>
      <color rgb="FF000000"/>
      <name val="Cambria"/>
      <family val="1"/>
    </font>
    <font>
      <sz val="10"/>
      <color rgb="FFFF0000"/>
      <name val="Cambria"/>
      <family val="1"/>
    </font>
    <font>
      <b/>
      <sz val="10"/>
      <color rgb="FFFFFF00"/>
      <name val="Cambria"/>
      <family val="1"/>
    </font>
    <font>
      <b/>
      <sz val="13"/>
      <color rgb="FFFFFF00"/>
      <name val="Cambria"/>
      <family val="1"/>
    </font>
    <font>
      <b/>
      <sz val="10"/>
      <color indexed="13"/>
      <name val="Cambria"/>
      <family val="1"/>
    </font>
  </fonts>
  <fills count="21">
    <fill>
      <patternFill patternType="none"/>
    </fill>
    <fill>
      <patternFill patternType="gray125"/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FFFF00"/>
        <bgColor indexed="64"/>
      </patternFill>
    </fill>
    <fill>
      <patternFill patternType="solid">
        <fgColor theme="0"/>
        <bgColor rgb="FFFFFF00"/>
      </patternFill>
    </fill>
    <fill>
      <patternFill patternType="solid">
        <fgColor theme="0"/>
        <bgColor rgb="FF003366"/>
      </patternFill>
    </fill>
    <fill>
      <patternFill patternType="solid">
        <fgColor theme="0"/>
        <bgColor rgb="FFCFCDCD"/>
      </patternFill>
    </fill>
    <fill>
      <patternFill patternType="solid">
        <fgColor theme="0"/>
        <bgColor rgb="FFFFFFFF"/>
      </patternFill>
    </fill>
    <fill>
      <patternFill patternType="solid">
        <fgColor theme="0"/>
        <bgColor rgb="FFBEBEBE"/>
      </patternFill>
    </fill>
    <fill>
      <patternFill patternType="solid">
        <fgColor theme="0"/>
        <bgColor rgb="FFB6D7A8"/>
      </patternFill>
    </fill>
    <fill>
      <patternFill patternType="solid">
        <fgColor theme="0"/>
        <bgColor rgb="FFDDEBF6"/>
      </patternFill>
    </fill>
    <fill>
      <patternFill patternType="solid">
        <fgColor theme="0"/>
        <bgColor rgb="FFCCCCCC"/>
      </patternFill>
    </fill>
    <fill>
      <patternFill patternType="solid">
        <fgColor theme="0"/>
        <bgColor rgb="FFD5DBE3"/>
      </patternFill>
    </fill>
    <fill>
      <patternFill patternType="solid">
        <fgColor theme="5" tint="0.79998168889431442"/>
        <bgColor rgb="FFC9DAF8"/>
      </patternFill>
    </fill>
    <fill>
      <patternFill patternType="solid">
        <fgColor theme="5" tint="0.79998168889431442"/>
        <bgColor rgb="FFBEBEBE"/>
      </patternFill>
    </fill>
    <fill>
      <patternFill patternType="solid">
        <fgColor theme="5" tint="0.79998168889431442"/>
        <bgColor rgb="FFCFCDCD"/>
      </patternFill>
    </fill>
    <fill>
      <patternFill patternType="solid">
        <fgColor theme="5" tint="0.79998168889431442"/>
        <bgColor rgb="FFCCCCCC"/>
      </patternFill>
    </fill>
    <fill>
      <patternFill patternType="solid">
        <fgColor theme="5" tint="0.79998168889431442"/>
        <bgColor rgb="FF073763"/>
      </patternFill>
    </fill>
    <fill>
      <patternFill patternType="solid">
        <fgColor theme="0"/>
        <bgColor rgb="FFDDDDDD"/>
      </patternFill>
    </fill>
    <fill>
      <patternFill patternType="solid">
        <fgColor theme="5" tint="0.79998168889431442"/>
        <bgColor rgb="FFDDDDDD"/>
      </patternFill>
    </fill>
  </fills>
  <borders count="30"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thin">
        <color auto="1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</borders>
  <cellStyleXfs count="11">
    <xf numFmtId="0" fontId="0" fillId="0" borderId="0"/>
    <xf numFmtId="44" fontId="2" fillId="0" borderId="0" applyFont="0" applyFill="0" applyBorder="0" applyAlignment="0" applyProtection="0"/>
    <xf numFmtId="0" fontId="3" fillId="0" borderId="0"/>
    <xf numFmtId="165" fontId="3" fillId="0" borderId="0" applyFont="0" applyFill="0" applyBorder="0" applyAlignment="0" applyProtection="0"/>
    <xf numFmtId="166" fontId="3" fillId="0" borderId="0" applyFont="0" applyFill="0" applyBorder="0" applyAlignment="0" applyProtection="0"/>
    <xf numFmtId="165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" fillId="0" borderId="0"/>
    <xf numFmtId="167" fontId="1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195">
    <xf numFmtId="0" fontId="0" fillId="0" borderId="0" xfId="0" applyFont="1" applyAlignment="1"/>
    <xf numFmtId="0" fontId="4" fillId="2" borderId="0" xfId="2" applyFont="1" applyFill="1" applyAlignment="1">
      <alignment horizontal="justify" vertical="center" wrapText="1"/>
    </xf>
    <xf numFmtId="0" fontId="4" fillId="2" borderId="0" xfId="2" applyFont="1" applyFill="1" applyAlignment="1">
      <alignment horizontal="left" vertical="center" wrapText="1"/>
    </xf>
    <xf numFmtId="165" fontId="4" fillId="2" borderId="0" xfId="3" applyFont="1" applyFill="1" applyAlignment="1">
      <alignment horizontal="justify" vertical="center" wrapText="1"/>
    </xf>
    <xf numFmtId="0" fontId="5" fillId="2" borderId="0" xfId="2" applyFont="1" applyFill="1" applyAlignment="1">
      <alignment horizontal="left" vertical="center" wrapText="1"/>
    </xf>
    <xf numFmtId="0" fontId="4" fillId="2" borderId="0" xfId="2" applyFont="1" applyFill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5" fillId="2" borderId="4" xfId="2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center" vertical="center" wrapText="1"/>
    </xf>
    <xf numFmtId="166" fontId="5" fillId="2" borderId="4" xfId="4" applyFont="1" applyFill="1" applyBorder="1" applyAlignment="1">
      <alignment horizontal="center" vertical="center" wrapText="1"/>
    </xf>
    <xf numFmtId="49" fontId="4" fillId="2" borderId="0" xfId="2" applyNumberFormat="1" applyFont="1" applyFill="1" applyAlignment="1">
      <alignment horizontal="center" vertical="center" wrapText="1"/>
    </xf>
    <xf numFmtId="10" fontId="4" fillId="2" borderId="0" xfId="6" applyNumberFormat="1" applyFont="1" applyFill="1" applyBorder="1" applyAlignment="1">
      <alignment horizontal="center" vertical="center" wrapText="1"/>
    </xf>
    <xf numFmtId="0" fontId="5" fillId="3" borderId="5" xfId="2" applyFont="1" applyFill="1" applyBorder="1" applyAlignment="1">
      <alignment horizontal="center" vertical="center" wrapText="1"/>
    </xf>
    <xf numFmtId="0" fontId="10" fillId="3" borderId="5" xfId="2" applyFont="1" applyFill="1" applyBorder="1" applyAlignment="1">
      <alignment horizontal="center" vertical="center" wrapText="1"/>
    </xf>
    <xf numFmtId="0" fontId="10" fillId="3" borderId="4" xfId="2" applyFont="1" applyFill="1" applyBorder="1" applyAlignment="1">
      <alignment horizontal="center" vertical="center" wrapText="1"/>
    </xf>
    <xf numFmtId="0" fontId="11" fillId="2" borderId="0" xfId="2" applyFont="1" applyFill="1" applyAlignment="1">
      <alignment horizontal="center" vertical="center" wrapText="1"/>
    </xf>
    <xf numFmtId="4" fontId="5" fillId="2" borderId="0" xfId="2" applyNumberFormat="1" applyFont="1" applyFill="1" applyAlignment="1">
      <alignment horizontal="center" vertical="center" wrapText="1"/>
    </xf>
    <xf numFmtId="44" fontId="4" fillId="2" borderId="4" xfId="1" applyFont="1" applyFill="1" applyBorder="1" applyAlignment="1">
      <alignment vertical="center" wrapText="1"/>
    </xf>
    <xf numFmtId="44" fontId="5" fillId="2" borderId="4" xfId="1" applyFont="1" applyFill="1" applyBorder="1" applyAlignment="1">
      <alignment horizontal="center" vertical="center" wrapText="1"/>
    </xf>
    <xf numFmtId="166" fontId="5" fillId="4" borderId="4" xfId="2" applyNumberFormat="1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4" fillId="2" borderId="0" xfId="2" applyFont="1" applyFill="1" applyAlignment="1">
      <alignment horizontal="left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8" fillId="2" borderId="0" xfId="0" applyFont="1" applyFill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49" fontId="9" fillId="2" borderId="4" xfId="0" applyNumberFormat="1" applyFont="1" applyFill="1" applyBorder="1" applyAlignment="1">
      <alignment horizontal="center" vertical="center" wrapText="1"/>
    </xf>
    <xf numFmtId="44" fontId="9" fillId="2" borderId="4" xfId="1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44" fontId="8" fillId="2" borderId="4" xfId="1" applyFont="1" applyFill="1" applyBorder="1" applyAlignment="1">
      <alignment horizontal="center" vertical="center" wrapText="1"/>
    </xf>
    <xf numFmtId="44" fontId="9" fillId="9" borderId="4" xfId="1" applyFont="1" applyFill="1" applyBorder="1" applyAlignment="1">
      <alignment horizontal="center" vertical="center" wrapText="1"/>
    </xf>
    <xf numFmtId="164" fontId="9" fillId="15" borderId="4" xfId="0" applyNumberFormat="1" applyFont="1" applyFill="1" applyBorder="1" applyAlignment="1">
      <alignment horizontal="center" vertical="center" wrapText="1"/>
    </xf>
    <xf numFmtId="10" fontId="8" fillId="2" borderId="0" xfId="0" applyNumberFormat="1" applyFont="1" applyFill="1" applyAlignment="1">
      <alignment horizontal="center" vertical="center" wrapText="1"/>
    </xf>
    <xf numFmtId="44" fontId="9" fillId="12" borderId="4" xfId="1" applyFont="1" applyFill="1" applyBorder="1" applyAlignment="1">
      <alignment horizontal="center" vertical="center" wrapText="1"/>
    </xf>
    <xf numFmtId="164" fontId="9" fillId="16" borderId="4" xfId="0" applyNumberFormat="1" applyFont="1" applyFill="1" applyBorder="1" applyAlignment="1">
      <alignment horizontal="center" vertical="center" wrapText="1"/>
    </xf>
    <xf numFmtId="0" fontId="8" fillId="5" borderId="4" xfId="0" applyFont="1" applyFill="1" applyBorder="1" applyAlignment="1">
      <alignment horizontal="center" vertical="center" wrapText="1"/>
    </xf>
    <xf numFmtId="44" fontId="8" fillId="13" borderId="4" xfId="1" applyFont="1" applyFill="1" applyBorder="1" applyAlignment="1">
      <alignment horizontal="center" vertical="center" wrapText="1"/>
    </xf>
    <xf numFmtId="0" fontId="9" fillId="17" borderId="4" xfId="0" applyFont="1" applyFill="1" applyBorder="1" applyAlignment="1">
      <alignment horizontal="center" vertical="center" wrapText="1"/>
    </xf>
    <xf numFmtId="164" fontId="8" fillId="2" borderId="4" xfId="0" applyNumberFormat="1" applyFont="1" applyFill="1" applyBorder="1" applyAlignment="1">
      <alignment horizontal="center" vertical="center" wrapText="1"/>
    </xf>
    <xf numFmtId="0" fontId="8" fillId="8" borderId="0" xfId="0" applyFont="1" applyFill="1" applyAlignment="1">
      <alignment horizontal="center" vertical="center" wrapText="1"/>
    </xf>
    <xf numFmtId="44" fontId="8" fillId="2" borderId="0" xfId="1" applyFont="1" applyFill="1" applyAlignment="1">
      <alignment horizontal="center" vertical="center" wrapText="1"/>
    </xf>
    <xf numFmtId="164" fontId="9" fillId="17" borderId="4" xfId="0" applyNumberFormat="1" applyFont="1" applyFill="1" applyBorder="1" applyAlignment="1">
      <alignment horizontal="center" vertical="center" wrapText="1"/>
    </xf>
    <xf numFmtId="0" fontId="9" fillId="14" borderId="4" xfId="0" applyFont="1" applyFill="1" applyBorder="1" applyAlignment="1">
      <alignment horizontal="center" vertical="center" wrapText="1"/>
    </xf>
    <xf numFmtId="44" fontId="5" fillId="2" borderId="4" xfId="2" applyNumberFormat="1" applyFont="1" applyFill="1" applyBorder="1" applyAlignment="1">
      <alignment horizontal="center" vertical="center" wrapText="1"/>
    </xf>
    <xf numFmtId="0" fontId="5" fillId="2" borderId="0" xfId="2" applyFont="1" applyFill="1" applyAlignment="1">
      <alignment horizontal="left" vertical="center" wrapText="1"/>
    </xf>
    <xf numFmtId="0" fontId="4" fillId="2" borderId="0" xfId="2" applyFont="1" applyFill="1" applyAlignment="1">
      <alignment horizontal="center" vertical="center" wrapText="1"/>
    </xf>
    <xf numFmtId="0" fontId="4" fillId="2" borderId="0" xfId="2" applyFont="1" applyFill="1" applyAlignment="1">
      <alignment horizontal="center" vertical="center" wrapText="1"/>
    </xf>
    <xf numFmtId="0" fontId="4" fillId="2" borderId="0" xfId="2" applyFont="1" applyFill="1" applyAlignment="1">
      <alignment horizontal="left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44" fontId="9" fillId="2" borderId="4" xfId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66" fontId="5" fillId="2" borderId="4" xfId="2" applyNumberFormat="1" applyFont="1" applyFill="1" applyBorder="1" applyAlignment="1">
      <alignment horizontal="center" vertical="center" wrapText="1"/>
    </xf>
    <xf numFmtId="44" fontId="15" fillId="2" borderId="4" xfId="1" applyFont="1" applyFill="1" applyBorder="1" applyAlignment="1">
      <alignment horizontal="center" vertical="center" wrapText="1"/>
    </xf>
    <xf numFmtId="0" fontId="18" fillId="2" borderId="15" xfId="8" applyFont="1" applyFill="1" applyBorder="1" applyAlignment="1">
      <alignment horizontal="center" vertical="center" wrapText="1"/>
    </xf>
    <xf numFmtId="0" fontId="18" fillId="2" borderId="6" xfId="8" applyFont="1" applyFill="1" applyBorder="1" applyAlignment="1">
      <alignment horizontal="center" vertical="center" wrapText="1"/>
    </xf>
    <xf numFmtId="0" fontId="19" fillId="2" borderId="4" xfId="8" applyFont="1" applyFill="1" applyBorder="1" applyAlignment="1">
      <alignment horizontal="center" vertical="center" wrapText="1"/>
    </xf>
    <xf numFmtId="167" fontId="18" fillId="2" borderId="16" xfId="9" applyFont="1" applyFill="1" applyBorder="1" applyAlignment="1">
      <alignment horizontal="center" vertical="center" wrapText="1"/>
    </xf>
    <xf numFmtId="0" fontId="4" fillId="2" borderId="4" xfId="8" applyFont="1" applyFill="1" applyBorder="1" applyAlignment="1">
      <alignment horizontal="center" vertical="center" wrapText="1"/>
    </xf>
    <xf numFmtId="0" fontId="18" fillId="19" borderId="16" xfId="8" applyFont="1" applyFill="1" applyBorder="1" applyAlignment="1">
      <alignment horizontal="center" vertical="center" wrapText="1"/>
    </xf>
    <xf numFmtId="0" fontId="8" fillId="2" borderId="4" xfId="8" applyFont="1" applyFill="1" applyBorder="1" applyAlignment="1">
      <alignment horizontal="center" vertical="center" wrapText="1"/>
    </xf>
    <xf numFmtId="167" fontId="18" fillId="19" borderId="16" xfId="9" applyFont="1" applyFill="1" applyBorder="1" applyAlignment="1" applyProtection="1">
      <alignment horizontal="center" vertical="center" wrapText="1"/>
    </xf>
    <xf numFmtId="0" fontId="4" fillId="2" borderId="0" xfId="8" applyFont="1" applyFill="1" applyAlignment="1">
      <alignment horizontal="center" vertical="center" wrapText="1"/>
    </xf>
    <xf numFmtId="167" fontId="4" fillId="2" borderId="5" xfId="9" applyFont="1" applyFill="1" applyBorder="1" applyAlignment="1">
      <alignment horizontal="center" vertical="center" wrapText="1"/>
    </xf>
    <xf numFmtId="167" fontId="4" fillId="2" borderId="16" xfId="9" applyFont="1" applyFill="1" applyBorder="1" applyAlignment="1">
      <alignment horizontal="center" vertical="center" wrapText="1"/>
    </xf>
    <xf numFmtId="167" fontId="18" fillId="2" borderId="20" xfId="9" applyFont="1" applyFill="1" applyBorder="1" applyAlignment="1">
      <alignment horizontal="center" vertical="center" wrapText="1"/>
    </xf>
    <xf numFmtId="0" fontId="5" fillId="2" borderId="0" xfId="8" applyFont="1" applyFill="1" applyAlignment="1">
      <alignment horizontal="center" vertical="center" wrapText="1"/>
    </xf>
    <xf numFmtId="0" fontId="4" fillId="2" borderId="15" xfId="8" applyFont="1" applyFill="1" applyBorder="1" applyAlignment="1">
      <alignment horizontal="center" vertical="center" wrapText="1"/>
    </xf>
    <xf numFmtId="167" fontId="19" fillId="2" borderId="5" xfId="9" applyFont="1" applyFill="1" applyBorder="1" applyAlignment="1" applyProtection="1">
      <alignment horizontal="center" vertical="center" wrapText="1"/>
    </xf>
    <xf numFmtId="167" fontId="19" fillId="2" borderId="16" xfId="9" applyFont="1" applyFill="1" applyBorder="1" applyAlignment="1" applyProtection="1">
      <alignment horizontal="center" vertical="center" wrapText="1"/>
    </xf>
    <xf numFmtId="0" fontId="20" fillId="2" borderId="0" xfId="8" applyFont="1" applyFill="1" applyAlignment="1">
      <alignment horizontal="center" vertical="center" wrapText="1"/>
    </xf>
    <xf numFmtId="167" fontId="18" fillId="19" borderId="20" xfId="9" applyFont="1" applyFill="1" applyBorder="1" applyAlignment="1" applyProtection="1">
      <alignment horizontal="center" vertical="center" wrapText="1"/>
    </xf>
    <xf numFmtId="43" fontId="5" fillId="2" borderId="0" xfId="7" applyFont="1" applyFill="1" applyAlignment="1">
      <alignment horizontal="center" vertical="center" wrapText="1"/>
    </xf>
    <xf numFmtId="43" fontId="10" fillId="2" borderId="0" xfId="7" applyFont="1" applyFill="1" applyAlignment="1">
      <alignment horizontal="center" vertical="center" wrapText="1"/>
    </xf>
    <xf numFmtId="0" fontId="18" fillId="20" borderId="15" xfId="8" applyFont="1" applyFill="1" applyBorder="1" applyAlignment="1">
      <alignment horizontal="center" vertical="center" wrapText="1"/>
    </xf>
    <xf numFmtId="0" fontId="18" fillId="20" borderId="6" xfId="8" applyFont="1" applyFill="1" applyBorder="1" applyAlignment="1">
      <alignment horizontal="center" vertical="center" wrapText="1"/>
    </xf>
    <xf numFmtId="0" fontId="18" fillId="20" borderId="4" xfId="8" applyFont="1" applyFill="1" applyBorder="1" applyAlignment="1">
      <alignment horizontal="center" vertical="center" wrapText="1"/>
    </xf>
    <xf numFmtId="0" fontId="18" fillId="20" borderId="5" xfId="8" applyFont="1" applyFill="1" applyBorder="1" applyAlignment="1">
      <alignment horizontal="center" vertical="center" wrapText="1"/>
    </xf>
    <xf numFmtId="0" fontId="18" fillId="20" borderId="16" xfId="8" applyFont="1" applyFill="1" applyBorder="1" applyAlignment="1">
      <alignment horizontal="center" vertical="center" wrapText="1"/>
    </xf>
    <xf numFmtId="0" fontId="5" fillId="3" borderId="15" xfId="8" applyFont="1" applyFill="1" applyBorder="1" applyAlignment="1">
      <alignment horizontal="center" vertical="center" wrapText="1"/>
    </xf>
    <xf numFmtId="0" fontId="5" fillId="3" borderId="4" xfId="8" applyFont="1" applyFill="1" applyBorder="1" applyAlignment="1">
      <alignment horizontal="center" vertical="center" wrapText="1"/>
    </xf>
    <xf numFmtId="0" fontId="5" fillId="3" borderId="16" xfId="8" applyFont="1" applyFill="1" applyBorder="1" applyAlignment="1">
      <alignment horizontal="center" vertical="center" wrapText="1"/>
    </xf>
    <xf numFmtId="0" fontId="18" fillId="3" borderId="15" xfId="8" applyFont="1" applyFill="1" applyBorder="1" applyAlignment="1">
      <alignment horizontal="center" vertical="center" wrapText="1"/>
    </xf>
    <xf numFmtId="0" fontId="18" fillId="3" borderId="6" xfId="8" applyFont="1" applyFill="1" applyBorder="1" applyAlignment="1">
      <alignment horizontal="center" vertical="center" wrapText="1"/>
    </xf>
    <xf numFmtId="0" fontId="18" fillId="3" borderId="4" xfId="8" applyFont="1" applyFill="1" applyBorder="1" applyAlignment="1">
      <alignment horizontal="center" vertical="center" wrapText="1"/>
    </xf>
    <xf numFmtId="0" fontId="18" fillId="3" borderId="5" xfId="8" applyFont="1" applyFill="1" applyBorder="1" applyAlignment="1">
      <alignment horizontal="center" vertical="center" wrapText="1"/>
    </xf>
    <xf numFmtId="0" fontId="18" fillId="3" borderId="16" xfId="8" applyFont="1" applyFill="1" applyBorder="1" applyAlignment="1">
      <alignment horizontal="center" vertical="center" wrapText="1"/>
    </xf>
    <xf numFmtId="167" fontId="9" fillId="2" borderId="20" xfId="9" applyFont="1" applyFill="1" applyBorder="1" applyAlignment="1">
      <alignment horizontal="center" vertical="center" wrapText="1"/>
    </xf>
    <xf numFmtId="43" fontId="21" fillId="2" borderId="0" xfId="7" applyFont="1" applyFill="1" applyAlignment="1">
      <alignment horizontal="center" vertical="center" wrapText="1"/>
    </xf>
    <xf numFmtId="43" fontId="17" fillId="2" borderId="0" xfId="7" applyFont="1" applyFill="1" applyAlignment="1">
      <alignment horizontal="center" vertical="center" wrapText="1"/>
    </xf>
    <xf numFmtId="43" fontId="22" fillId="2" borderId="0" xfId="7" applyFont="1" applyFill="1" applyAlignment="1">
      <alignment horizontal="center" vertical="center" wrapText="1"/>
    </xf>
    <xf numFmtId="44" fontId="5" fillId="2" borderId="4" xfId="1" applyFont="1" applyFill="1" applyBorder="1" applyAlignment="1">
      <alignment vertical="center" wrapText="1"/>
    </xf>
    <xf numFmtId="0" fontId="9" fillId="2" borderId="0" xfId="0" applyFont="1" applyFill="1" applyAlignment="1">
      <alignment horizontal="center" vertical="center" wrapText="1"/>
    </xf>
    <xf numFmtId="43" fontId="23" fillId="2" borderId="0" xfId="7" applyFont="1" applyFill="1" applyAlignment="1">
      <alignment horizontal="center" vertical="center" wrapText="1"/>
    </xf>
    <xf numFmtId="0" fontId="21" fillId="2" borderId="0" xfId="0" applyFont="1" applyFill="1" applyAlignment="1">
      <alignment horizontal="center" vertical="center" wrapText="1"/>
    </xf>
    <xf numFmtId="0" fontId="23" fillId="2" borderId="0" xfId="0" applyFont="1" applyFill="1" applyAlignment="1">
      <alignment horizontal="center" vertical="center" wrapText="1"/>
    </xf>
    <xf numFmtId="44" fontId="8" fillId="13" borderId="4" xfId="1" applyFont="1" applyFill="1" applyBorder="1" applyAlignment="1">
      <alignment horizontal="center" vertical="center" wrapText="1"/>
    </xf>
    <xf numFmtId="14" fontId="9" fillId="2" borderId="4" xfId="0" applyNumberFormat="1" applyFont="1" applyFill="1" applyBorder="1" applyAlignment="1">
      <alignment horizontal="center" vertical="center" wrapText="1"/>
    </xf>
    <xf numFmtId="10" fontId="5" fillId="2" borderId="0" xfId="10" applyNumberFormat="1" applyFont="1" applyFill="1" applyAlignment="1">
      <alignment horizontal="center" vertical="center" wrapText="1"/>
    </xf>
    <xf numFmtId="168" fontId="5" fillId="2" borderId="0" xfId="10" applyNumberFormat="1" applyFont="1" applyFill="1" applyAlignment="1">
      <alignment horizontal="center" vertical="center" wrapText="1"/>
    </xf>
    <xf numFmtId="0" fontId="4" fillId="2" borderId="0" xfId="2" applyFont="1" applyFill="1" applyAlignment="1">
      <alignment horizontal="justify" vertical="center" wrapText="1"/>
    </xf>
    <xf numFmtId="0" fontId="4" fillId="2" borderId="0" xfId="2" applyFont="1" applyFill="1" applyAlignment="1">
      <alignment horizontal="center" vertical="center" wrapText="1"/>
    </xf>
    <xf numFmtId="0" fontId="5" fillId="2" borderId="0" xfId="2" applyFont="1" applyFill="1" applyAlignment="1">
      <alignment horizontal="justify" vertical="center" wrapText="1"/>
    </xf>
    <xf numFmtId="0" fontId="4" fillId="2" borderId="0" xfId="2" applyFont="1" applyFill="1" applyAlignment="1">
      <alignment horizontal="right" vertical="center" wrapText="1"/>
    </xf>
    <xf numFmtId="0" fontId="5" fillId="2" borderId="0" xfId="2" applyFont="1" applyFill="1" applyAlignment="1">
      <alignment horizontal="left" vertical="center" wrapText="1"/>
    </xf>
    <xf numFmtId="0" fontId="5" fillId="2" borderId="0" xfId="2" applyFont="1" applyFill="1" applyAlignment="1">
      <alignment horizontal="center" vertical="center" wrapText="1"/>
    </xf>
    <xf numFmtId="0" fontId="5" fillId="3" borderId="4" xfId="2" applyFont="1" applyFill="1" applyBorder="1" applyAlignment="1">
      <alignment horizontal="center" vertical="center" wrapText="1"/>
    </xf>
    <xf numFmtId="0" fontId="4" fillId="2" borderId="0" xfId="2" applyFont="1" applyFill="1" applyAlignment="1">
      <alignment horizontal="left" vertical="center" wrapText="1"/>
    </xf>
    <xf numFmtId="0" fontId="6" fillId="2" borderId="0" xfId="2" applyFont="1" applyFill="1" applyAlignment="1">
      <alignment horizontal="center" vertical="center" wrapText="1"/>
    </xf>
    <xf numFmtId="44" fontId="6" fillId="2" borderId="0" xfId="2" applyNumberFormat="1" applyFont="1" applyFill="1" applyAlignment="1">
      <alignment horizontal="center" vertical="center" wrapText="1"/>
    </xf>
    <xf numFmtId="0" fontId="7" fillId="2" borderId="0" xfId="2" applyFont="1" applyFill="1" applyAlignment="1">
      <alignment horizontal="center" vertical="center" wrapText="1"/>
    </xf>
    <xf numFmtId="0" fontId="8" fillId="2" borderId="0" xfId="2" applyFont="1" applyFill="1" applyAlignment="1">
      <alignment horizontal="justify" vertical="center" wrapText="1"/>
    </xf>
    <xf numFmtId="0" fontId="5" fillId="2" borderId="9" xfId="2" applyFont="1" applyFill="1" applyBorder="1" applyAlignment="1">
      <alignment horizontal="center" vertical="center" wrapText="1"/>
    </xf>
    <xf numFmtId="0" fontId="5" fillId="2" borderId="10" xfId="2" applyFont="1" applyFill="1" applyBorder="1" applyAlignment="1">
      <alignment horizontal="center" vertical="center" wrapText="1"/>
    </xf>
    <xf numFmtId="0" fontId="5" fillId="2" borderId="11" xfId="2" applyFont="1" applyFill="1" applyBorder="1" applyAlignment="1">
      <alignment horizontal="center" vertical="center" wrapText="1"/>
    </xf>
    <xf numFmtId="0" fontId="5" fillId="3" borderId="9" xfId="2" applyFont="1" applyFill="1" applyBorder="1" applyAlignment="1">
      <alignment horizontal="center" vertical="center" wrapText="1"/>
    </xf>
    <xf numFmtId="0" fontId="5" fillId="3" borderId="11" xfId="2" applyFont="1" applyFill="1" applyBorder="1" applyAlignment="1">
      <alignment horizontal="center" vertical="center" wrapText="1"/>
    </xf>
    <xf numFmtId="166" fontId="5" fillId="2" borderId="5" xfId="4" applyFont="1" applyFill="1" applyBorder="1" applyAlignment="1">
      <alignment horizontal="center" vertical="center" wrapText="1"/>
    </xf>
    <xf numFmtId="166" fontId="5" fillId="2" borderId="7" xfId="4" applyFont="1" applyFill="1" applyBorder="1" applyAlignment="1">
      <alignment horizontal="center" vertical="center" wrapText="1"/>
    </xf>
    <xf numFmtId="166" fontId="5" fillId="2" borderId="6" xfId="4" applyFont="1" applyFill="1" applyBorder="1" applyAlignment="1">
      <alignment horizontal="center" vertical="center" wrapText="1"/>
    </xf>
    <xf numFmtId="0" fontId="16" fillId="2" borderId="8" xfId="2" applyFont="1" applyFill="1" applyBorder="1" applyAlignment="1">
      <alignment horizontal="right" vertical="center" wrapText="1"/>
    </xf>
    <xf numFmtId="0" fontId="8" fillId="2" borderId="5" xfId="0" applyFont="1" applyFill="1" applyBorder="1" applyAlignment="1">
      <alignment horizontal="left" vertical="center" wrapText="1"/>
    </xf>
    <xf numFmtId="0" fontId="8" fillId="2" borderId="7" xfId="0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9" fillId="7" borderId="5" xfId="0" applyFont="1" applyFill="1" applyBorder="1" applyAlignment="1">
      <alignment horizontal="center" vertical="center" wrapText="1"/>
    </xf>
    <xf numFmtId="0" fontId="9" fillId="7" borderId="7" xfId="0" applyFont="1" applyFill="1" applyBorder="1" applyAlignment="1">
      <alignment horizontal="center" vertical="center" wrapText="1"/>
    </xf>
    <xf numFmtId="0" fontId="9" fillId="7" borderId="6" xfId="0" applyFont="1" applyFill="1" applyBorder="1" applyAlignment="1">
      <alignment horizontal="center" vertical="center" wrapText="1"/>
    </xf>
    <xf numFmtId="10" fontId="8" fillId="2" borderId="4" xfId="0" applyNumberFormat="1" applyFont="1" applyFill="1" applyBorder="1" applyAlignment="1">
      <alignment horizontal="center" vertical="center" wrapText="1"/>
    </xf>
    <xf numFmtId="10" fontId="9" fillId="2" borderId="4" xfId="0" applyNumberFormat="1" applyFont="1" applyFill="1" applyBorder="1" applyAlignment="1">
      <alignment horizontal="center" vertical="center" wrapText="1"/>
    </xf>
    <xf numFmtId="0" fontId="9" fillId="7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center" vertical="center" wrapText="1"/>
    </xf>
    <xf numFmtId="0" fontId="9" fillId="2" borderId="4" xfId="0" applyFont="1" applyFill="1" applyBorder="1" applyAlignment="1">
      <alignment horizontal="center" vertical="center" wrapText="1"/>
    </xf>
    <xf numFmtId="0" fontId="8" fillId="2" borderId="4" xfId="0" applyFont="1" applyFill="1" applyBorder="1" applyAlignment="1">
      <alignment horizontal="left" vertical="center" wrapText="1"/>
    </xf>
    <xf numFmtId="0" fontId="9" fillId="18" borderId="4" xfId="0" applyFont="1" applyFill="1" applyBorder="1" applyAlignment="1">
      <alignment horizontal="center" vertical="center" wrapText="1"/>
    </xf>
    <xf numFmtId="0" fontId="8" fillId="3" borderId="4" xfId="0" applyFont="1" applyFill="1" applyBorder="1" applyAlignment="1">
      <alignment horizontal="center" vertical="center" wrapText="1"/>
    </xf>
    <xf numFmtId="0" fontId="9" fillId="14" borderId="4" xfId="0" applyFont="1" applyFill="1" applyBorder="1" applyAlignment="1">
      <alignment horizontal="center" vertical="center" wrapText="1"/>
    </xf>
    <xf numFmtId="0" fontId="8" fillId="2" borderId="5" xfId="0" applyFont="1" applyFill="1" applyBorder="1" applyAlignment="1">
      <alignment horizontal="center" vertical="center" wrapText="1"/>
    </xf>
    <xf numFmtId="0" fontId="8" fillId="2" borderId="7" xfId="0" applyFont="1" applyFill="1" applyBorder="1" applyAlignment="1">
      <alignment horizontal="center" vertical="center" wrapText="1"/>
    </xf>
    <xf numFmtId="0" fontId="8" fillId="2" borderId="6" xfId="0" applyFont="1" applyFill="1" applyBorder="1" applyAlignment="1">
      <alignment horizontal="center" vertical="center" wrapText="1"/>
    </xf>
    <xf numFmtId="168" fontId="8" fillId="2" borderId="4" xfId="0" applyNumberFormat="1" applyFont="1" applyFill="1" applyBorder="1" applyAlignment="1">
      <alignment horizontal="center" vertical="center" wrapText="1"/>
    </xf>
    <xf numFmtId="0" fontId="13" fillId="2" borderId="4" xfId="0" applyFont="1" applyFill="1" applyBorder="1" applyAlignment="1">
      <alignment horizontal="center" vertical="center" wrapText="1"/>
    </xf>
    <xf numFmtId="44" fontId="8" fillId="2" borderId="4" xfId="1" applyFont="1" applyFill="1" applyBorder="1" applyAlignment="1">
      <alignment horizontal="center" vertical="center" wrapText="1"/>
    </xf>
    <xf numFmtId="44" fontId="13" fillId="2" borderId="4" xfId="1" applyFont="1" applyFill="1" applyBorder="1" applyAlignment="1">
      <alignment horizontal="center" vertical="center" wrapText="1"/>
    </xf>
    <xf numFmtId="0" fontId="9" fillId="17" borderId="4" xfId="0" applyFont="1" applyFill="1" applyBorder="1" applyAlignment="1">
      <alignment horizontal="center" vertical="center" wrapText="1"/>
    </xf>
    <xf numFmtId="0" fontId="9" fillId="16" borderId="4" xfId="0" applyFont="1" applyFill="1" applyBorder="1" applyAlignment="1">
      <alignment horizontal="center" vertical="center" wrapText="1"/>
    </xf>
    <xf numFmtId="0" fontId="9" fillId="15" borderId="4" xfId="0" applyFont="1" applyFill="1" applyBorder="1" applyAlignment="1">
      <alignment horizontal="center" vertical="center" wrapText="1"/>
    </xf>
    <xf numFmtId="10" fontId="8" fillId="8" borderId="4" xfId="0" applyNumberFormat="1" applyFont="1" applyFill="1" applyBorder="1" applyAlignment="1">
      <alignment horizontal="center" vertical="center" wrapText="1"/>
    </xf>
    <xf numFmtId="0" fontId="9" fillId="8" borderId="5" xfId="0" applyFont="1" applyFill="1" applyBorder="1" applyAlignment="1">
      <alignment horizontal="center" vertical="center" wrapText="1"/>
    </xf>
    <xf numFmtId="0" fontId="9" fillId="8" borderId="6" xfId="0" applyFont="1" applyFill="1" applyBorder="1" applyAlignment="1">
      <alignment horizontal="center" vertical="center" wrapText="1"/>
    </xf>
    <xf numFmtId="0" fontId="9" fillId="6" borderId="1" xfId="0" applyFont="1" applyFill="1" applyBorder="1" applyAlignment="1">
      <alignment horizontal="center" vertical="center" wrapText="1"/>
    </xf>
    <xf numFmtId="0" fontId="8" fillId="2" borderId="2" xfId="0" applyFont="1" applyFill="1" applyBorder="1" applyAlignment="1">
      <alignment horizontal="center" vertical="center" wrapText="1"/>
    </xf>
    <xf numFmtId="0" fontId="8" fillId="2" borderId="3" xfId="0" applyFont="1" applyFill="1" applyBorder="1" applyAlignment="1">
      <alignment horizontal="center" vertical="center" wrapText="1"/>
    </xf>
    <xf numFmtId="0" fontId="9" fillId="2" borderId="5" xfId="0" applyFont="1" applyFill="1" applyBorder="1" applyAlignment="1">
      <alignment horizontal="center" vertical="center" wrapText="1"/>
    </xf>
    <xf numFmtId="0" fontId="9" fillId="2" borderId="6" xfId="0" applyFont="1" applyFill="1" applyBorder="1" applyAlignment="1">
      <alignment horizontal="center" vertical="center" wrapText="1"/>
    </xf>
    <xf numFmtId="0" fontId="9" fillId="11" borderId="4" xfId="0" applyFont="1" applyFill="1" applyBorder="1" applyAlignment="1">
      <alignment horizontal="center" vertical="center" wrapText="1"/>
    </xf>
    <xf numFmtId="10" fontId="9" fillId="12" borderId="4" xfId="0" applyNumberFormat="1" applyFont="1" applyFill="1" applyBorder="1" applyAlignment="1">
      <alignment horizontal="center" vertical="center" wrapText="1"/>
    </xf>
    <xf numFmtId="0" fontId="13" fillId="10" borderId="4" xfId="0" applyFont="1" applyFill="1" applyBorder="1" applyAlignment="1">
      <alignment horizontal="left" vertical="center" wrapText="1"/>
    </xf>
    <xf numFmtId="0" fontId="13" fillId="2" borderId="4" xfId="0" applyFont="1" applyFill="1" applyBorder="1" applyAlignment="1">
      <alignment horizontal="left" vertical="center" wrapText="1"/>
    </xf>
    <xf numFmtId="0" fontId="8" fillId="5" borderId="4" xfId="0" applyFont="1" applyFill="1" applyBorder="1" applyAlignment="1">
      <alignment horizontal="left" vertical="center" wrapText="1"/>
    </xf>
    <xf numFmtId="10" fontId="8" fillId="5" borderId="4" xfId="0" applyNumberFormat="1" applyFont="1" applyFill="1" applyBorder="1" applyAlignment="1">
      <alignment horizontal="center" vertical="center" wrapText="1"/>
    </xf>
    <xf numFmtId="10" fontId="9" fillId="9" borderId="4" xfId="0" applyNumberFormat="1" applyFont="1" applyFill="1" applyBorder="1" applyAlignment="1">
      <alignment horizontal="center" vertical="center" wrapText="1"/>
    </xf>
    <xf numFmtId="44" fontId="8" fillId="13" borderId="4" xfId="1" applyFont="1" applyFill="1" applyBorder="1" applyAlignment="1">
      <alignment horizontal="center" vertical="center" wrapText="1"/>
    </xf>
    <xf numFmtId="0" fontId="14" fillId="3" borderId="4" xfId="0" applyFont="1" applyFill="1" applyBorder="1" applyAlignment="1">
      <alignment horizontal="center" vertical="center" wrapText="1"/>
    </xf>
    <xf numFmtId="10" fontId="9" fillId="7" borderId="4" xfId="0" applyNumberFormat="1" applyFont="1" applyFill="1" applyBorder="1" applyAlignment="1">
      <alignment horizontal="center" vertical="center" wrapText="1"/>
    </xf>
    <xf numFmtId="0" fontId="9" fillId="17" borderId="5" xfId="0" applyFont="1" applyFill="1" applyBorder="1" applyAlignment="1">
      <alignment horizontal="center" vertical="center" wrapText="1"/>
    </xf>
    <xf numFmtId="0" fontId="9" fillId="17" borderId="7" xfId="0" applyFont="1" applyFill="1" applyBorder="1" applyAlignment="1">
      <alignment horizontal="center" vertical="center" wrapText="1"/>
    </xf>
    <xf numFmtId="0" fontId="9" fillId="17" borderId="6" xfId="0" applyFont="1" applyFill="1" applyBorder="1" applyAlignment="1">
      <alignment horizontal="center" vertical="center" wrapText="1"/>
    </xf>
    <xf numFmtId="0" fontId="9" fillId="16" borderId="5" xfId="0" applyFont="1" applyFill="1" applyBorder="1" applyAlignment="1">
      <alignment horizontal="center" vertical="center" wrapText="1"/>
    </xf>
    <xf numFmtId="0" fontId="9" fillId="16" borderId="7" xfId="0" applyFont="1" applyFill="1" applyBorder="1" applyAlignment="1">
      <alignment horizontal="center" vertical="center" wrapText="1"/>
    </xf>
    <xf numFmtId="0" fontId="9" fillId="16" borderId="6" xfId="0" applyFont="1" applyFill="1" applyBorder="1" applyAlignment="1">
      <alignment horizontal="center" vertical="center" wrapText="1"/>
    </xf>
    <xf numFmtId="10" fontId="8" fillId="2" borderId="12" xfId="0" applyNumberFormat="1" applyFont="1" applyFill="1" applyBorder="1" applyAlignment="1">
      <alignment horizontal="center" vertical="center" wrapText="1"/>
    </xf>
    <xf numFmtId="10" fontId="8" fillId="2" borderId="8" xfId="0" applyNumberFormat="1" applyFont="1" applyFill="1" applyBorder="1" applyAlignment="1">
      <alignment horizontal="center" vertical="center" wrapText="1"/>
    </xf>
    <xf numFmtId="10" fontId="8" fillId="2" borderId="13" xfId="0" applyNumberFormat="1" applyFont="1" applyFill="1" applyBorder="1" applyAlignment="1">
      <alignment horizontal="center" vertical="center" wrapText="1"/>
    </xf>
    <xf numFmtId="10" fontId="9" fillId="2" borderId="12" xfId="0" applyNumberFormat="1" applyFont="1" applyFill="1" applyBorder="1" applyAlignment="1">
      <alignment horizontal="center" vertical="center" wrapText="1"/>
    </xf>
    <xf numFmtId="10" fontId="9" fillId="2" borderId="8" xfId="0" applyNumberFormat="1" applyFont="1" applyFill="1" applyBorder="1" applyAlignment="1">
      <alignment horizontal="center" vertical="center" wrapText="1"/>
    </xf>
    <xf numFmtId="10" fontId="9" fillId="2" borderId="13" xfId="0" applyNumberFormat="1" applyFont="1" applyFill="1" applyBorder="1" applyAlignment="1">
      <alignment horizontal="center" vertical="center" wrapText="1"/>
    </xf>
    <xf numFmtId="44" fontId="9" fillId="2" borderId="4" xfId="1" applyFont="1" applyFill="1" applyBorder="1" applyAlignment="1">
      <alignment horizontal="center" vertical="center" wrapText="1"/>
    </xf>
    <xf numFmtId="0" fontId="18" fillId="3" borderId="27" xfId="8" applyFont="1" applyFill="1" applyBorder="1" applyAlignment="1">
      <alignment horizontal="center" vertical="center" wrapText="1"/>
    </xf>
    <xf numFmtId="0" fontId="18" fillId="3" borderId="28" xfId="8" applyFont="1" applyFill="1" applyBorder="1" applyAlignment="1">
      <alignment horizontal="center" vertical="center" wrapText="1"/>
    </xf>
    <xf numFmtId="0" fontId="18" fillId="3" borderId="29" xfId="8" applyFont="1" applyFill="1" applyBorder="1" applyAlignment="1">
      <alignment horizontal="center" vertical="center" wrapText="1"/>
    </xf>
    <xf numFmtId="0" fontId="18" fillId="2" borderId="17" xfId="8" applyFont="1" applyFill="1" applyBorder="1" applyAlignment="1">
      <alignment horizontal="center" vertical="center" wrapText="1"/>
    </xf>
    <xf numFmtId="0" fontId="18" fillId="2" borderId="7" xfId="8" applyFont="1" applyFill="1" applyBorder="1" applyAlignment="1">
      <alignment horizontal="center" vertical="center" wrapText="1"/>
    </xf>
    <xf numFmtId="0" fontId="18" fillId="2" borderId="24" xfId="8" applyFont="1" applyFill="1" applyBorder="1" applyAlignment="1">
      <alignment horizontal="center" vertical="center" wrapText="1"/>
    </xf>
    <xf numFmtId="0" fontId="18" fillId="2" borderId="25" xfId="8" applyFont="1" applyFill="1" applyBorder="1" applyAlignment="1">
      <alignment horizontal="center" vertical="center" wrapText="1"/>
    </xf>
    <xf numFmtId="0" fontId="18" fillId="2" borderId="26" xfId="8" applyFont="1" applyFill="1" applyBorder="1" applyAlignment="1">
      <alignment horizontal="center" vertical="center" wrapText="1"/>
    </xf>
    <xf numFmtId="0" fontId="18" fillId="19" borderId="19" xfId="8" applyFont="1" applyFill="1" applyBorder="1" applyAlignment="1">
      <alignment horizontal="center" vertical="center" wrapText="1"/>
    </xf>
    <xf numFmtId="0" fontId="18" fillId="20" borderId="14" xfId="8" applyFont="1" applyFill="1" applyBorder="1" applyAlignment="1">
      <alignment horizontal="center" vertical="center" wrapText="1"/>
    </xf>
    <xf numFmtId="0" fontId="18" fillId="19" borderId="17" xfId="8" applyFont="1" applyFill="1" applyBorder="1" applyAlignment="1">
      <alignment horizontal="center" vertical="center" wrapText="1"/>
    </xf>
    <xf numFmtId="0" fontId="18" fillId="3" borderId="18" xfId="8" applyFont="1" applyFill="1" applyBorder="1" applyAlignment="1">
      <alignment horizontal="center" vertical="center" wrapText="1"/>
    </xf>
    <xf numFmtId="0" fontId="18" fillId="19" borderId="15" xfId="8" applyFont="1" applyFill="1" applyBorder="1" applyAlignment="1">
      <alignment horizontal="center" vertical="center" wrapText="1"/>
    </xf>
    <xf numFmtId="0" fontId="18" fillId="3" borderId="21" xfId="8" applyFont="1" applyFill="1" applyBorder="1" applyAlignment="1">
      <alignment horizontal="center" vertical="center" wrapText="1"/>
    </xf>
    <xf numFmtId="0" fontId="18" fillId="3" borderId="22" xfId="8" applyFont="1" applyFill="1" applyBorder="1" applyAlignment="1">
      <alignment horizontal="center" vertical="center" wrapText="1"/>
    </xf>
    <xf numFmtId="0" fontId="18" fillId="3" borderId="23" xfId="8" applyFont="1" applyFill="1" applyBorder="1" applyAlignment="1">
      <alignment horizontal="center" vertical="center" wrapText="1"/>
    </xf>
    <xf numFmtId="0" fontId="5" fillId="2" borderId="24" xfId="8" applyFont="1" applyFill="1" applyBorder="1" applyAlignment="1">
      <alignment horizontal="center" vertical="center" wrapText="1"/>
    </xf>
    <xf numFmtId="0" fontId="5" fillId="2" borderId="25" xfId="8" applyFont="1" applyFill="1" applyBorder="1" applyAlignment="1">
      <alignment horizontal="center" vertical="center" wrapText="1"/>
    </xf>
    <xf numFmtId="0" fontId="5" fillId="2" borderId="26" xfId="8" applyFont="1" applyFill="1" applyBorder="1" applyAlignment="1">
      <alignment horizontal="center" vertical="center" wrapText="1"/>
    </xf>
  </cellXfs>
  <cellStyles count="11">
    <cellStyle name="Moeda" xfId="1" builtinId="4"/>
    <cellStyle name="Moeda 2" xfId="9" xr:uid="{CF44F194-7A57-4824-A101-A9E59296BF6A}"/>
    <cellStyle name="Moeda 4" xfId="4" xr:uid="{10B101D6-3697-4538-9EE0-31B381C842B1}"/>
    <cellStyle name="Normal" xfId="0" builtinId="0"/>
    <cellStyle name="Normal 2" xfId="2" xr:uid="{1538D4CD-B7FC-4910-B3CC-96AA75C27C6C}"/>
    <cellStyle name="Normal 3" xfId="8" xr:uid="{9228FBC9-5D42-4CCA-A0C3-67F06F21B5DC}"/>
    <cellStyle name="Porcentagem" xfId="10" builtinId="5"/>
    <cellStyle name="Porcentagem 3" xfId="6" xr:uid="{D230E2E9-1587-4730-9711-F7D141F26A97}"/>
    <cellStyle name="Separador de milhares 2 2" xfId="5" xr:uid="{BA391A14-8257-4A46-89EE-686752E15784}"/>
    <cellStyle name="Vírgula" xfId="7" builtinId="3"/>
    <cellStyle name="Vírgula 2" xfId="3" xr:uid="{519F8CA5-95EB-46BF-8B2E-71B56D2BD089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13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customschemas.google.com/relationships/workbookmetadata" Target="metadata"/><Relationship Id="rId5" Type="http://schemas.openxmlformats.org/officeDocument/2006/relationships/worksheet" Target="worksheets/sheet5.xml"/><Relationship Id="rId15" Type="http://schemas.openxmlformats.org/officeDocument/2006/relationships/calcChain" Target="calcChain.xml"/><Relationship Id="rId4" Type="http://schemas.openxmlformats.org/officeDocument/2006/relationships/worksheet" Target="worksheets/sheet4.xml"/><Relationship Id="rId1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vmlDrawing1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2.v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3.png"/></Relationships>
</file>

<file path=xl/drawings/_rels/vmlDrawing3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_rels/vmlDrawing4.vml.rels><?xml version="1.0" encoding="UTF-8" standalone="yes"?>
<Relationships xmlns="http://schemas.openxmlformats.org/package/2006/relationships"><Relationship Id="rId1" Type="http://schemas.openxmlformats.org/officeDocument/2006/relationships/image" Target="../media/image2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281940</xdr:colOff>
      <xdr:row>45</xdr:row>
      <xdr:rowOff>144780</xdr:rowOff>
    </xdr:from>
    <xdr:to>
      <xdr:col>2</xdr:col>
      <xdr:colOff>274320</xdr:colOff>
      <xdr:row>50</xdr:row>
      <xdr:rowOff>160020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43558D86-B91F-4EFE-BB44-57D964A12F25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81940" y="12138660"/>
          <a:ext cx="2598420" cy="106680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228600</xdr:colOff>
      <xdr:row>16</xdr:row>
      <xdr:rowOff>0</xdr:rowOff>
    </xdr:from>
    <xdr:to>
      <xdr:col>3</xdr:col>
      <xdr:colOff>701040</xdr:colOff>
      <xdr:row>21</xdr:row>
      <xdr:rowOff>106680</xdr:rowOff>
    </xdr:to>
    <xdr:pic>
      <xdr:nvPicPr>
        <xdr:cNvPr id="2" name="Imagem 1">
          <a:extLst>
            <a:ext uri="{FF2B5EF4-FFF2-40B4-BE49-F238E27FC236}">
              <a16:creationId xmlns:a16="http://schemas.microsoft.com/office/drawing/2014/main" id="{2E7DF3D5-1C21-4E2D-8B23-222CBEC6557E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228600" y="7825740"/>
          <a:ext cx="2590800" cy="1059180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285F4"/>
      </a:accent1>
      <a:accent2>
        <a:srgbClr val="EA4335"/>
      </a:accent2>
      <a:accent3>
        <a:srgbClr val="FBBC04"/>
      </a:accent3>
      <a:accent4>
        <a:srgbClr val="34A853"/>
      </a:accent4>
      <a:accent5>
        <a:srgbClr val="FF6D01"/>
      </a:accent5>
      <a:accent6>
        <a:srgbClr val="46BDC6"/>
      </a:accent6>
      <a:hlink>
        <a:srgbClr val="1155CC"/>
      </a:hlink>
      <a:folHlink>
        <a:srgbClr val="1155CC"/>
      </a:folHlink>
    </a:clrScheme>
    <a:fontScheme name="Sheets">
      <a:majorFont>
        <a:latin typeface="Arial"/>
        <a:ea typeface="Arial"/>
        <a:cs typeface="Arial"/>
      </a:majorFont>
      <a:minorFont>
        <a:latin typeface="Arial"/>
        <a:ea typeface="Arial"/>
        <a:cs typeface="Arial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2.vml"/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3.v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vmlDrawing" Target="../drawings/vmlDrawing4.vml"/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BEB1210-8FD0-47CD-AAC0-D9FE633C1152}">
  <sheetPr>
    <tabColor theme="1"/>
  </sheetPr>
  <dimension ref="A1:I53"/>
  <sheetViews>
    <sheetView showGridLines="0" tabSelected="1" view="pageBreakPreview" zoomScaleNormal="100" zoomScaleSheetLayoutView="100" workbookViewId="0">
      <selection activeCell="J14" sqref="J14"/>
    </sheetView>
  </sheetViews>
  <sheetFormatPr defaultColWidth="11.44140625" defaultRowHeight="14.1" customHeight="1" x14ac:dyDescent="0.25"/>
  <cols>
    <col min="1" max="1" width="24.109375" style="5" customWidth="1"/>
    <col min="2" max="7" width="13.88671875" style="1" customWidth="1"/>
    <col min="8" max="8" width="10.88671875" style="1" customWidth="1"/>
    <col min="9" max="9" width="17" style="1" customWidth="1"/>
    <col min="10" max="10" width="10.88671875" style="1" customWidth="1"/>
    <col min="11" max="256" width="11.44140625" style="1"/>
    <col min="257" max="257" width="24.109375" style="1" customWidth="1"/>
    <col min="258" max="263" width="13.88671875" style="1" customWidth="1"/>
    <col min="264" max="264" width="10.88671875" style="1" customWidth="1"/>
    <col min="265" max="265" width="17" style="1" customWidth="1"/>
    <col min="266" max="266" width="10.88671875" style="1" customWidth="1"/>
    <col min="267" max="512" width="11.44140625" style="1"/>
    <col min="513" max="513" width="24.109375" style="1" customWidth="1"/>
    <col min="514" max="519" width="13.88671875" style="1" customWidth="1"/>
    <col min="520" max="520" width="10.88671875" style="1" customWidth="1"/>
    <col min="521" max="521" width="17" style="1" customWidth="1"/>
    <col min="522" max="522" width="10.88671875" style="1" customWidth="1"/>
    <col min="523" max="768" width="11.44140625" style="1"/>
    <col min="769" max="769" width="24.109375" style="1" customWidth="1"/>
    <col min="770" max="775" width="13.88671875" style="1" customWidth="1"/>
    <col min="776" max="776" width="10.88671875" style="1" customWidth="1"/>
    <col min="777" max="777" width="17" style="1" customWidth="1"/>
    <col min="778" max="778" width="10.88671875" style="1" customWidth="1"/>
    <col min="779" max="1024" width="11.44140625" style="1"/>
    <col min="1025" max="1025" width="24.109375" style="1" customWidth="1"/>
    <col min="1026" max="1031" width="13.88671875" style="1" customWidth="1"/>
    <col min="1032" max="1032" width="10.88671875" style="1" customWidth="1"/>
    <col min="1033" max="1033" width="17" style="1" customWidth="1"/>
    <col min="1034" max="1034" width="10.88671875" style="1" customWidth="1"/>
    <col min="1035" max="1280" width="11.44140625" style="1"/>
    <col min="1281" max="1281" width="24.109375" style="1" customWidth="1"/>
    <col min="1282" max="1287" width="13.88671875" style="1" customWidth="1"/>
    <col min="1288" max="1288" width="10.88671875" style="1" customWidth="1"/>
    <col min="1289" max="1289" width="17" style="1" customWidth="1"/>
    <col min="1290" max="1290" width="10.88671875" style="1" customWidth="1"/>
    <col min="1291" max="1536" width="11.44140625" style="1"/>
    <col min="1537" max="1537" width="24.109375" style="1" customWidth="1"/>
    <col min="1538" max="1543" width="13.88671875" style="1" customWidth="1"/>
    <col min="1544" max="1544" width="10.88671875" style="1" customWidth="1"/>
    <col min="1545" max="1545" width="17" style="1" customWidth="1"/>
    <col min="1546" max="1546" width="10.88671875" style="1" customWidth="1"/>
    <col min="1547" max="1792" width="11.44140625" style="1"/>
    <col min="1793" max="1793" width="24.109375" style="1" customWidth="1"/>
    <col min="1794" max="1799" width="13.88671875" style="1" customWidth="1"/>
    <col min="1800" max="1800" width="10.88671875" style="1" customWidth="1"/>
    <col min="1801" max="1801" width="17" style="1" customWidth="1"/>
    <col min="1802" max="1802" width="10.88671875" style="1" customWidth="1"/>
    <col min="1803" max="2048" width="11.44140625" style="1"/>
    <col min="2049" max="2049" width="24.109375" style="1" customWidth="1"/>
    <col min="2050" max="2055" width="13.88671875" style="1" customWidth="1"/>
    <col min="2056" max="2056" width="10.88671875" style="1" customWidth="1"/>
    <col min="2057" max="2057" width="17" style="1" customWidth="1"/>
    <col min="2058" max="2058" width="10.88671875" style="1" customWidth="1"/>
    <col min="2059" max="2304" width="11.44140625" style="1"/>
    <col min="2305" max="2305" width="24.109375" style="1" customWidth="1"/>
    <col min="2306" max="2311" width="13.88671875" style="1" customWidth="1"/>
    <col min="2312" max="2312" width="10.88671875" style="1" customWidth="1"/>
    <col min="2313" max="2313" width="17" style="1" customWidth="1"/>
    <col min="2314" max="2314" width="10.88671875" style="1" customWidth="1"/>
    <col min="2315" max="2560" width="11.44140625" style="1"/>
    <col min="2561" max="2561" width="24.109375" style="1" customWidth="1"/>
    <col min="2562" max="2567" width="13.88671875" style="1" customWidth="1"/>
    <col min="2568" max="2568" width="10.88671875" style="1" customWidth="1"/>
    <col min="2569" max="2569" width="17" style="1" customWidth="1"/>
    <col min="2570" max="2570" width="10.88671875" style="1" customWidth="1"/>
    <col min="2571" max="2816" width="11.44140625" style="1"/>
    <col min="2817" max="2817" width="24.109375" style="1" customWidth="1"/>
    <col min="2818" max="2823" width="13.88671875" style="1" customWidth="1"/>
    <col min="2824" max="2824" width="10.88671875" style="1" customWidth="1"/>
    <col min="2825" max="2825" width="17" style="1" customWidth="1"/>
    <col min="2826" max="2826" width="10.88671875" style="1" customWidth="1"/>
    <col min="2827" max="3072" width="11.44140625" style="1"/>
    <col min="3073" max="3073" width="24.109375" style="1" customWidth="1"/>
    <col min="3074" max="3079" width="13.88671875" style="1" customWidth="1"/>
    <col min="3080" max="3080" width="10.88671875" style="1" customWidth="1"/>
    <col min="3081" max="3081" width="17" style="1" customWidth="1"/>
    <col min="3082" max="3082" width="10.88671875" style="1" customWidth="1"/>
    <col min="3083" max="3328" width="11.44140625" style="1"/>
    <col min="3329" max="3329" width="24.109375" style="1" customWidth="1"/>
    <col min="3330" max="3335" width="13.88671875" style="1" customWidth="1"/>
    <col min="3336" max="3336" width="10.88671875" style="1" customWidth="1"/>
    <col min="3337" max="3337" width="17" style="1" customWidth="1"/>
    <col min="3338" max="3338" width="10.88671875" style="1" customWidth="1"/>
    <col min="3339" max="3584" width="11.44140625" style="1"/>
    <col min="3585" max="3585" width="24.109375" style="1" customWidth="1"/>
    <col min="3586" max="3591" width="13.88671875" style="1" customWidth="1"/>
    <col min="3592" max="3592" width="10.88671875" style="1" customWidth="1"/>
    <col min="3593" max="3593" width="17" style="1" customWidth="1"/>
    <col min="3594" max="3594" width="10.88671875" style="1" customWidth="1"/>
    <col min="3595" max="3840" width="11.44140625" style="1"/>
    <col min="3841" max="3841" width="24.109375" style="1" customWidth="1"/>
    <col min="3842" max="3847" width="13.88671875" style="1" customWidth="1"/>
    <col min="3848" max="3848" width="10.88671875" style="1" customWidth="1"/>
    <col min="3849" max="3849" width="17" style="1" customWidth="1"/>
    <col min="3850" max="3850" width="10.88671875" style="1" customWidth="1"/>
    <col min="3851" max="4096" width="11.44140625" style="1"/>
    <col min="4097" max="4097" width="24.109375" style="1" customWidth="1"/>
    <col min="4098" max="4103" width="13.88671875" style="1" customWidth="1"/>
    <col min="4104" max="4104" width="10.88671875" style="1" customWidth="1"/>
    <col min="4105" max="4105" width="17" style="1" customWidth="1"/>
    <col min="4106" max="4106" width="10.88671875" style="1" customWidth="1"/>
    <col min="4107" max="4352" width="11.44140625" style="1"/>
    <col min="4353" max="4353" width="24.109375" style="1" customWidth="1"/>
    <col min="4354" max="4359" width="13.88671875" style="1" customWidth="1"/>
    <col min="4360" max="4360" width="10.88671875" style="1" customWidth="1"/>
    <col min="4361" max="4361" width="17" style="1" customWidth="1"/>
    <col min="4362" max="4362" width="10.88671875" style="1" customWidth="1"/>
    <col min="4363" max="4608" width="11.44140625" style="1"/>
    <col min="4609" max="4609" width="24.109375" style="1" customWidth="1"/>
    <col min="4610" max="4615" width="13.88671875" style="1" customWidth="1"/>
    <col min="4616" max="4616" width="10.88671875" style="1" customWidth="1"/>
    <col min="4617" max="4617" width="17" style="1" customWidth="1"/>
    <col min="4618" max="4618" width="10.88671875" style="1" customWidth="1"/>
    <col min="4619" max="4864" width="11.44140625" style="1"/>
    <col min="4865" max="4865" width="24.109375" style="1" customWidth="1"/>
    <col min="4866" max="4871" width="13.88671875" style="1" customWidth="1"/>
    <col min="4872" max="4872" width="10.88671875" style="1" customWidth="1"/>
    <col min="4873" max="4873" width="17" style="1" customWidth="1"/>
    <col min="4874" max="4874" width="10.88671875" style="1" customWidth="1"/>
    <col min="4875" max="5120" width="11.44140625" style="1"/>
    <col min="5121" max="5121" width="24.109375" style="1" customWidth="1"/>
    <col min="5122" max="5127" width="13.88671875" style="1" customWidth="1"/>
    <col min="5128" max="5128" width="10.88671875" style="1" customWidth="1"/>
    <col min="5129" max="5129" width="17" style="1" customWidth="1"/>
    <col min="5130" max="5130" width="10.88671875" style="1" customWidth="1"/>
    <col min="5131" max="5376" width="11.44140625" style="1"/>
    <col min="5377" max="5377" width="24.109375" style="1" customWidth="1"/>
    <col min="5378" max="5383" width="13.88671875" style="1" customWidth="1"/>
    <col min="5384" max="5384" width="10.88671875" style="1" customWidth="1"/>
    <col min="5385" max="5385" width="17" style="1" customWidth="1"/>
    <col min="5386" max="5386" width="10.88671875" style="1" customWidth="1"/>
    <col min="5387" max="5632" width="11.44140625" style="1"/>
    <col min="5633" max="5633" width="24.109375" style="1" customWidth="1"/>
    <col min="5634" max="5639" width="13.88671875" style="1" customWidth="1"/>
    <col min="5640" max="5640" width="10.88671875" style="1" customWidth="1"/>
    <col min="5641" max="5641" width="17" style="1" customWidth="1"/>
    <col min="5642" max="5642" width="10.88671875" style="1" customWidth="1"/>
    <col min="5643" max="5888" width="11.44140625" style="1"/>
    <col min="5889" max="5889" width="24.109375" style="1" customWidth="1"/>
    <col min="5890" max="5895" width="13.88671875" style="1" customWidth="1"/>
    <col min="5896" max="5896" width="10.88671875" style="1" customWidth="1"/>
    <col min="5897" max="5897" width="17" style="1" customWidth="1"/>
    <col min="5898" max="5898" width="10.88671875" style="1" customWidth="1"/>
    <col min="5899" max="6144" width="11.44140625" style="1"/>
    <col min="6145" max="6145" width="24.109375" style="1" customWidth="1"/>
    <col min="6146" max="6151" width="13.88671875" style="1" customWidth="1"/>
    <col min="6152" max="6152" width="10.88671875" style="1" customWidth="1"/>
    <col min="6153" max="6153" width="17" style="1" customWidth="1"/>
    <col min="6154" max="6154" width="10.88671875" style="1" customWidth="1"/>
    <col min="6155" max="6400" width="11.44140625" style="1"/>
    <col min="6401" max="6401" width="24.109375" style="1" customWidth="1"/>
    <col min="6402" max="6407" width="13.88671875" style="1" customWidth="1"/>
    <col min="6408" max="6408" width="10.88671875" style="1" customWidth="1"/>
    <col min="6409" max="6409" width="17" style="1" customWidth="1"/>
    <col min="6410" max="6410" width="10.88671875" style="1" customWidth="1"/>
    <col min="6411" max="6656" width="11.44140625" style="1"/>
    <col min="6657" max="6657" width="24.109375" style="1" customWidth="1"/>
    <col min="6658" max="6663" width="13.88671875" style="1" customWidth="1"/>
    <col min="6664" max="6664" width="10.88671875" style="1" customWidth="1"/>
    <col min="6665" max="6665" width="17" style="1" customWidth="1"/>
    <col min="6666" max="6666" width="10.88671875" style="1" customWidth="1"/>
    <col min="6667" max="6912" width="11.44140625" style="1"/>
    <col min="6913" max="6913" width="24.109375" style="1" customWidth="1"/>
    <col min="6914" max="6919" width="13.88671875" style="1" customWidth="1"/>
    <col min="6920" max="6920" width="10.88671875" style="1" customWidth="1"/>
    <col min="6921" max="6921" width="17" style="1" customWidth="1"/>
    <col min="6922" max="6922" width="10.88671875" style="1" customWidth="1"/>
    <col min="6923" max="7168" width="11.44140625" style="1"/>
    <col min="7169" max="7169" width="24.109375" style="1" customWidth="1"/>
    <col min="7170" max="7175" width="13.88671875" style="1" customWidth="1"/>
    <col min="7176" max="7176" width="10.88671875" style="1" customWidth="1"/>
    <col min="7177" max="7177" width="17" style="1" customWidth="1"/>
    <col min="7178" max="7178" width="10.88671875" style="1" customWidth="1"/>
    <col min="7179" max="7424" width="11.44140625" style="1"/>
    <col min="7425" max="7425" width="24.109375" style="1" customWidth="1"/>
    <col min="7426" max="7431" width="13.88671875" style="1" customWidth="1"/>
    <col min="7432" max="7432" width="10.88671875" style="1" customWidth="1"/>
    <col min="7433" max="7433" width="17" style="1" customWidth="1"/>
    <col min="7434" max="7434" width="10.88671875" style="1" customWidth="1"/>
    <col min="7435" max="7680" width="11.44140625" style="1"/>
    <col min="7681" max="7681" width="24.109375" style="1" customWidth="1"/>
    <col min="7682" max="7687" width="13.88671875" style="1" customWidth="1"/>
    <col min="7688" max="7688" width="10.88671875" style="1" customWidth="1"/>
    <col min="7689" max="7689" width="17" style="1" customWidth="1"/>
    <col min="7690" max="7690" width="10.88671875" style="1" customWidth="1"/>
    <col min="7691" max="7936" width="11.44140625" style="1"/>
    <col min="7937" max="7937" width="24.109375" style="1" customWidth="1"/>
    <col min="7938" max="7943" width="13.88671875" style="1" customWidth="1"/>
    <col min="7944" max="7944" width="10.88671875" style="1" customWidth="1"/>
    <col min="7945" max="7945" width="17" style="1" customWidth="1"/>
    <col min="7946" max="7946" width="10.88671875" style="1" customWidth="1"/>
    <col min="7947" max="8192" width="11.44140625" style="1"/>
    <col min="8193" max="8193" width="24.109375" style="1" customWidth="1"/>
    <col min="8194" max="8199" width="13.88671875" style="1" customWidth="1"/>
    <col min="8200" max="8200" width="10.88671875" style="1" customWidth="1"/>
    <col min="8201" max="8201" width="17" style="1" customWidth="1"/>
    <col min="8202" max="8202" width="10.88671875" style="1" customWidth="1"/>
    <col min="8203" max="8448" width="11.44140625" style="1"/>
    <col min="8449" max="8449" width="24.109375" style="1" customWidth="1"/>
    <col min="8450" max="8455" width="13.88671875" style="1" customWidth="1"/>
    <col min="8456" max="8456" width="10.88671875" style="1" customWidth="1"/>
    <col min="8457" max="8457" width="17" style="1" customWidth="1"/>
    <col min="8458" max="8458" width="10.88671875" style="1" customWidth="1"/>
    <col min="8459" max="8704" width="11.44140625" style="1"/>
    <col min="8705" max="8705" width="24.109375" style="1" customWidth="1"/>
    <col min="8706" max="8711" width="13.88671875" style="1" customWidth="1"/>
    <col min="8712" max="8712" width="10.88671875" style="1" customWidth="1"/>
    <col min="8713" max="8713" width="17" style="1" customWidth="1"/>
    <col min="8714" max="8714" width="10.88671875" style="1" customWidth="1"/>
    <col min="8715" max="8960" width="11.44140625" style="1"/>
    <col min="8961" max="8961" width="24.109375" style="1" customWidth="1"/>
    <col min="8962" max="8967" width="13.88671875" style="1" customWidth="1"/>
    <col min="8968" max="8968" width="10.88671875" style="1" customWidth="1"/>
    <col min="8969" max="8969" width="17" style="1" customWidth="1"/>
    <col min="8970" max="8970" width="10.88671875" style="1" customWidth="1"/>
    <col min="8971" max="9216" width="11.44140625" style="1"/>
    <col min="9217" max="9217" width="24.109375" style="1" customWidth="1"/>
    <col min="9218" max="9223" width="13.88671875" style="1" customWidth="1"/>
    <col min="9224" max="9224" width="10.88671875" style="1" customWidth="1"/>
    <col min="9225" max="9225" width="17" style="1" customWidth="1"/>
    <col min="9226" max="9226" width="10.88671875" style="1" customWidth="1"/>
    <col min="9227" max="9472" width="11.44140625" style="1"/>
    <col min="9473" max="9473" width="24.109375" style="1" customWidth="1"/>
    <col min="9474" max="9479" width="13.88671875" style="1" customWidth="1"/>
    <col min="9480" max="9480" width="10.88671875" style="1" customWidth="1"/>
    <col min="9481" max="9481" width="17" style="1" customWidth="1"/>
    <col min="9482" max="9482" width="10.88671875" style="1" customWidth="1"/>
    <col min="9483" max="9728" width="11.44140625" style="1"/>
    <col min="9729" max="9729" width="24.109375" style="1" customWidth="1"/>
    <col min="9730" max="9735" width="13.88671875" style="1" customWidth="1"/>
    <col min="9736" max="9736" width="10.88671875" style="1" customWidth="1"/>
    <col min="9737" max="9737" width="17" style="1" customWidth="1"/>
    <col min="9738" max="9738" width="10.88671875" style="1" customWidth="1"/>
    <col min="9739" max="9984" width="11.44140625" style="1"/>
    <col min="9985" max="9985" width="24.109375" style="1" customWidth="1"/>
    <col min="9986" max="9991" width="13.88671875" style="1" customWidth="1"/>
    <col min="9992" max="9992" width="10.88671875" style="1" customWidth="1"/>
    <col min="9993" max="9993" width="17" style="1" customWidth="1"/>
    <col min="9994" max="9994" width="10.88671875" style="1" customWidth="1"/>
    <col min="9995" max="10240" width="11.44140625" style="1"/>
    <col min="10241" max="10241" width="24.109375" style="1" customWidth="1"/>
    <col min="10242" max="10247" width="13.88671875" style="1" customWidth="1"/>
    <col min="10248" max="10248" width="10.88671875" style="1" customWidth="1"/>
    <col min="10249" max="10249" width="17" style="1" customWidth="1"/>
    <col min="10250" max="10250" width="10.88671875" style="1" customWidth="1"/>
    <col min="10251" max="10496" width="11.44140625" style="1"/>
    <col min="10497" max="10497" width="24.109375" style="1" customWidth="1"/>
    <col min="10498" max="10503" width="13.88671875" style="1" customWidth="1"/>
    <col min="10504" max="10504" width="10.88671875" style="1" customWidth="1"/>
    <col min="10505" max="10505" width="17" style="1" customWidth="1"/>
    <col min="10506" max="10506" width="10.88671875" style="1" customWidth="1"/>
    <col min="10507" max="10752" width="11.44140625" style="1"/>
    <col min="10753" max="10753" width="24.109375" style="1" customWidth="1"/>
    <col min="10754" max="10759" width="13.88671875" style="1" customWidth="1"/>
    <col min="10760" max="10760" width="10.88671875" style="1" customWidth="1"/>
    <col min="10761" max="10761" width="17" style="1" customWidth="1"/>
    <col min="10762" max="10762" width="10.88671875" style="1" customWidth="1"/>
    <col min="10763" max="11008" width="11.44140625" style="1"/>
    <col min="11009" max="11009" width="24.109375" style="1" customWidth="1"/>
    <col min="11010" max="11015" width="13.88671875" style="1" customWidth="1"/>
    <col min="11016" max="11016" width="10.88671875" style="1" customWidth="1"/>
    <col min="11017" max="11017" width="17" style="1" customWidth="1"/>
    <col min="11018" max="11018" width="10.88671875" style="1" customWidth="1"/>
    <col min="11019" max="11264" width="11.44140625" style="1"/>
    <col min="11265" max="11265" width="24.109375" style="1" customWidth="1"/>
    <col min="11266" max="11271" width="13.88671875" style="1" customWidth="1"/>
    <col min="11272" max="11272" width="10.88671875" style="1" customWidth="1"/>
    <col min="11273" max="11273" width="17" style="1" customWidth="1"/>
    <col min="11274" max="11274" width="10.88671875" style="1" customWidth="1"/>
    <col min="11275" max="11520" width="11.44140625" style="1"/>
    <col min="11521" max="11521" width="24.109375" style="1" customWidth="1"/>
    <col min="11522" max="11527" width="13.88671875" style="1" customWidth="1"/>
    <col min="11528" max="11528" width="10.88671875" style="1" customWidth="1"/>
    <col min="11529" max="11529" width="17" style="1" customWidth="1"/>
    <col min="11530" max="11530" width="10.88671875" style="1" customWidth="1"/>
    <col min="11531" max="11776" width="11.44140625" style="1"/>
    <col min="11777" max="11777" width="24.109375" style="1" customWidth="1"/>
    <col min="11778" max="11783" width="13.88671875" style="1" customWidth="1"/>
    <col min="11784" max="11784" width="10.88671875" style="1" customWidth="1"/>
    <col min="11785" max="11785" width="17" style="1" customWidth="1"/>
    <col min="11786" max="11786" width="10.88671875" style="1" customWidth="1"/>
    <col min="11787" max="12032" width="11.44140625" style="1"/>
    <col min="12033" max="12033" width="24.109375" style="1" customWidth="1"/>
    <col min="12034" max="12039" width="13.88671875" style="1" customWidth="1"/>
    <col min="12040" max="12040" width="10.88671875" style="1" customWidth="1"/>
    <col min="12041" max="12041" width="17" style="1" customWidth="1"/>
    <col min="12042" max="12042" width="10.88671875" style="1" customWidth="1"/>
    <col min="12043" max="12288" width="11.44140625" style="1"/>
    <col min="12289" max="12289" width="24.109375" style="1" customWidth="1"/>
    <col min="12290" max="12295" width="13.88671875" style="1" customWidth="1"/>
    <col min="12296" max="12296" width="10.88671875" style="1" customWidth="1"/>
    <col min="12297" max="12297" width="17" style="1" customWidth="1"/>
    <col min="12298" max="12298" width="10.88671875" style="1" customWidth="1"/>
    <col min="12299" max="12544" width="11.44140625" style="1"/>
    <col min="12545" max="12545" width="24.109375" style="1" customWidth="1"/>
    <col min="12546" max="12551" width="13.88671875" style="1" customWidth="1"/>
    <col min="12552" max="12552" width="10.88671875" style="1" customWidth="1"/>
    <col min="12553" max="12553" width="17" style="1" customWidth="1"/>
    <col min="12554" max="12554" width="10.88671875" style="1" customWidth="1"/>
    <col min="12555" max="12800" width="11.44140625" style="1"/>
    <col min="12801" max="12801" width="24.109375" style="1" customWidth="1"/>
    <col min="12802" max="12807" width="13.88671875" style="1" customWidth="1"/>
    <col min="12808" max="12808" width="10.88671875" style="1" customWidth="1"/>
    <col min="12809" max="12809" width="17" style="1" customWidth="1"/>
    <col min="12810" max="12810" width="10.88671875" style="1" customWidth="1"/>
    <col min="12811" max="13056" width="11.44140625" style="1"/>
    <col min="13057" max="13057" width="24.109375" style="1" customWidth="1"/>
    <col min="13058" max="13063" width="13.88671875" style="1" customWidth="1"/>
    <col min="13064" max="13064" width="10.88671875" style="1" customWidth="1"/>
    <col min="13065" max="13065" width="17" style="1" customWidth="1"/>
    <col min="13066" max="13066" width="10.88671875" style="1" customWidth="1"/>
    <col min="13067" max="13312" width="11.44140625" style="1"/>
    <col min="13313" max="13313" width="24.109375" style="1" customWidth="1"/>
    <col min="13314" max="13319" width="13.88671875" style="1" customWidth="1"/>
    <col min="13320" max="13320" width="10.88671875" style="1" customWidth="1"/>
    <col min="13321" max="13321" width="17" style="1" customWidth="1"/>
    <col min="13322" max="13322" width="10.88671875" style="1" customWidth="1"/>
    <col min="13323" max="13568" width="11.44140625" style="1"/>
    <col min="13569" max="13569" width="24.109375" style="1" customWidth="1"/>
    <col min="13570" max="13575" width="13.88671875" style="1" customWidth="1"/>
    <col min="13576" max="13576" width="10.88671875" style="1" customWidth="1"/>
    <col min="13577" max="13577" width="17" style="1" customWidth="1"/>
    <col min="13578" max="13578" width="10.88671875" style="1" customWidth="1"/>
    <col min="13579" max="13824" width="11.44140625" style="1"/>
    <col min="13825" max="13825" width="24.109375" style="1" customWidth="1"/>
    <col min="13826" max="13831" width="13.88671875" style="1" customWidth="1"/>
    <col min="13832" max="13832" width="10.88671875" style="1" customWidth="1"/>
    <col min="13833" max="13833" width="17" style="1" customWidth="1"/>
    <col min="13834" max="13834" width="10.88671875" style="1" customWidth="1"/>
    <col min="13835" max="14080" width="11.44140625" style="1"/>
    <col min="14081" max="14081" width="24.109375" style="1" customWidth="1"/>
    <col min="14082" max="14087" width="13.88671875" style="1" customWidth="1"/>
    <col min="14088" max="14088" width="10.88671875" style="1" customWidth="1"/>
    <col min="14089" max="14089" width="17" style="1" customWidth="1"/>
    <col min="14090" max="14090" width="10.88671875" style="1" customWidth="1"/>
    <col min="14091" max="14336" width="11.44140625" style="1"/>
    <col min="14337" max="14337" width="24.109375" style="1" customWidth="1"/>
    <col min="14338" max="14343" width="13.88671875" style="1" customWidth="1"/>
    <col min="14344" max="14344" width="10.88671875" style="1" customWidth="1"/>
    <col min="14345" max="14345" width="17" style="1" customWidth="1"/>
    <col min="14346" max="14346" width="10.88671875" style="1" customWidth="1"/>
    <col min="14347" max="14592" width="11.44140625" style="1"/>
    <col min="14593" max="14593" width="24.109375" style="1" customWidth="1"/>
    <col min="14594" max="14599" width="13.88671875" style="1" customWidth="1"/>
    <col min="14600" max="14600" width="10.88671875" style="1" customWidth="1"/>
    <col min="14601" max="14601" width="17" style="1" customWidth="1"/>
    <col min="14602" max="14602" width="10.88671875" style="1" customWidth="1"/>
    <col min="14603" max="14848" width="11.44140625" style="1"/>
    <col min="14849" max="14849" width="24.109375" style="1" customWidth="1"/>
    <col min="14850" max="14855" width="13.88671875" style="1" customWidth="1"/>
    <col min="14856" max="14856" width="10.88671875" style="1" customWidth="1"/>
    <col min="14857" max="14857" width="17" style="1" customWidth="1"/>
    <col min="14858" max="14858" width="10.88671875" style="1" customWidth="1"/>
    <col min="14859" max="15104" width="11.44140625" style="1"/>
    <col min="15105" max="15105" width="24.109375" style="1" customWidth="1"/>
    <col min="15106" max="15111" width="13.88671875" style="1" customWidth="1"/>
    <col min="15112" max="15112" width="10.88671875" style="1" customWidth="1"/>
    <col min="15113" max="15113" width="17" style="1" customWidth="1"/>
    <col min="15114" max="15114" width="10.88671875" style="1" customWidth="1"/>
    <col min="15115" max="15360" width="11.44140625" style="1"/>
    <col min="15361" max="15361" width="24.109375" style="1" customWidth="1"/>
    <col min="15362" max="15367" width="13.88671875" style="1" customWidth="1"/>
    <col min="15368" max="15368" width="10.88671875" style="1" customWidth="1"/>
    <col min="15369" max="15369" width="17" style="1" customWidth="1"/>
    <col min="15370" max="15370" width="10.88671875" style="1" customWidth="1"/>
    <col min="15371" max="15616" width="11.44140625" style="1"/>
    <col min="15617" max="15617" width="24.109375" style="1" customWidth="1"/>
    <col min="15618" max="15623" width="13.88671875" style="1" customWidth="1"/>
    <col min="15624" max="15624" width="10.88671875" style="1" customWidth="1"/>
    <col min="15625" max="15625" width="17" style="1" customWidth="1"/>
    <col min="15626" max="15626" width="10.88671875" style="1" customWidth="1"/>
    <col min="15627" max="15872" width="11.44140625" style="1"/>
    <col min="15873" max="15873" width="24.109375" style="1" customWidth="1"/>
    <col min="15874" max="15879" width="13.88671875" style="1" customWidth="1"/>
    <col min="15880" max="15880" width="10.88671875" style="1" customWidth="1"/>
    <col min="15881" max="15881" width="17" style="1" customWidth="1"/>
    <col min="15882" max="15882" width="10.88671875" style="1" customWidth="1"/>
    <col min="15883" max="16128" width="11.44140625" style="1"/>
    <col min="16129" max="16129" width="24.109375" style="1" customWidth="1"/>
    <col min="16130" max="16135" width="13.88671875" style="1" customWidth="1"/>
    <col min="16136" max="16136" width="10.88671875" style="1" customWidth="1"/>
    <col min="16137" max="16137" width="17" style="1" customWidth="1"/>
    <col min="16138" max="16138" width="10.88671875" style="1" customWidth="1"/>
    <col min="16139" max="16384" width="11.44140625" style="1"/>
  </cols>
  <sheetData>
    <row r="1" spans="1:7" ht="14.1" customHeight="1" x14ac:dyDescent="0.25">
      <c r="A1" s="100"/>
      <c r="B1" s="100"/>
      <c r="C1" s="100"/>
      <c r="D1" s="100"/>
      <c r="E1" s="100"/>
      <c r="F1" s="100"/>
      <c r="G1" s="100"/>
    </row>
    <row r="2" spans="1:7" ht="14.1" customHeight="1" x14ac:dyDescent="0.25">
      <c r="A2" s="101" t="s">
        <v>115</v>
      </c>
      <c r="B2" s="101"/>
      <c r="C2" s="101"/>
      <c r="D2" s="101"/>
      <c r="E2" s="101"/>
      <c r="F2" s="101"/>
      <c r="G2" s="101"/>
    </row>
    <row r="3" spans="1:7" ht="14.1" customHeight="1" x14ac:dyDescent="0.25">
      <c r="A3" s="102" t="s">
        <v>208</v>
      </c>
      <c r="B3" s="102"/>
      <c r="C3" s="102"/>
      <c r="D3" s="102"/>
      <c r="E3" s="102"/>
      <c r="F3" s="102"/>
      <c r="G3" s="102"/>
    </row>
    <row r="4" spans="1:7" ht="14.1" customHeight="1" x14ac:dyDescent="0.25">
      <c r="A4" s="99"/>
      <c r="B4" s="99"/>
      <c r="C4" s="99"/>
      <c r="D4" s="99"/>
      <c r="E4" s="99"/>
      <c r="F4" s="99"/>
      <c r="G4" s="99"/>
    </row>
    <row r="5" spans="1:7" ht="14.1" customHeight="1" x14ac:dyDescent="0.25">
      <c r="A5" s="99"/>
      <c r="B5" s="99"/>
      <c r="C5" s="99"/>
      <c r="D5" s="99"/>
      <c r="E5" s="99"/>
      <c r="F5" s="99"/>
      <c r="G5" s="99"/>
    </row>
    <row r="6" spans="1:7" ht="15.9" customHeight="1" x14ac:dyDescent="0.25">
      <c r="A6" s="101" t="s">
        <v>155</v>
      </c>
      <c r="B6" s="101"/>
      <c r="C6" s="101"/>
      <c r="D6" s="101"/>
      <c r="E6" s="101"/>
      <c r="F6" s="101"/>
      <c r="G6" s="101"/>
    </row>
    <row r="7" spans="1:7" ht="15.9" customHeight="1" x14ac:dyDescent="0.25">
      <c r="A7" s="101" t="s">
        <v>196</v>
      </c>
      <c r="B7" s="101"/>
      <c r="C7" s="101"/>
      <c r="D7" s="101"/>
      <c r="E7" s="101"/>
      <c r="F7" s="101"/>
      <c r="G7" s="101"/>
    </row>
    <row r="8" spans="1:7" s="43" customFormat="1" ht="15" customHeight="1" x14ac:dyDescent="0.25">
      <c r="A8" s="103" t="s">
        <v>197</v>
      </c>
      <c r="B8" s="103"/>
      <c r="C8" s="103"/>
      <c r="D8" s="103"/>
      <c r="E8" s="103"/>
      <c r="F8" s="103"/>
      <c r="G8" s="103"/>
    </row>
    <row r="9" spans="1:7" s="2" customFormat="1" ht="15.9" customHeight="1" x14ac:dyDescent="0.25">
      <c r="A9" s="103" t="s">
        <v>198</v>
      </c>
      <c r="B9" s="103"/>
      <c r="C9" s="103"/>
      <c r="D9" s="103"/>
      <c r="E9" s="103"/>
      <c r="F9" s="103"/>
      <c r="G9" s="103"/>
    </row>
    <row r="10" spans="1:7" s="2" customFormat="1" ht="15.9" customHeight="1" x14ac:dyDescent="0.25">
      <c r="A10" s="103"/>
      <c r="B10" s="103"/>
      <c r="C10" s="103"/>
      <c r="D10" s="103"/>
      <c r="E10" s="103"/>
      <c r="F10" s="103"/>
      <c r="G10" s="103"/>
    </row>
    <row r="11" spans="1:7" s="2" customFormat="1" ht="15" customHeight="1" x14ac:dyDescent="0.25">
      <c r="A11" s="104" t="s">
        <v>116</v>
      </c>
      <c r="B11" s="104"/>
      <c r="C11" s="104"/>
      <c r="D11" s="104"/>
      <c r="E11" s="104"/>
      <c r="F11" s="104"/>
      <c r="G11" s="104"/>
    </row>
    <row r="12" spans="1:7" ht="17.25" customHeight="1" x14ac:dyDescent="0.25">
      <c r="A12" s="99"/>
      <c r="B12" s="99"/>
      <c r="C12" s="99"/>
      <c r="D12" s="99"/>
      <c r="E12" s="99"/>
      <c r="F12" s="99"/>
      <c r="G12" s="99"/>
    </row>
    <row r="13" spans="1:7" ht="15.9" customHeight="1" x14ac:dyDescent="0.25">
      <c r="A13" s="105" t="s">
        <v>117</v>
      </c>
      <c r="B13" s="105"/>
      <c r="C13" s="105"/>
      <c r="D13" s="105"/>
      <c r="E13" s="105"/>
      <c r="F13" s="105"/>
      <c r="G13" s="105"/>
    </row>
    <row r="14" spans="1:7" ht="83.4" customHeight="1" x14ac:dyDescent="0.25">
      <c r="A14" s="99" t="s">
        <v>207</v>
      </c>
      <c r="B14" s="99"/>
      <c r="C14" s="99"/>
      <c r="D14" s="99"/>
      <c r="E14" s="99"/>
      <c r="F14" s="99"/>
      <c r="G14" s="99"/>
    </row>
    <row r="15" spans="1:7" ht="15.9" customHeight="1" x14ac:dyDescent="0.25">
      <c r="A15" s="105" t="s">
        <v>118</v>
      </c>
      <c r="B15" s="105"/>
      <c r="C15" s="105"/>
      <c r="D15" s="105"/>
      <c r="E15" s="105"/>
      <c r="F15" s="105"/>
      <c r="G15" s="105"/>
    </row>
    <row r="16" spans="1:7" ht="33" customHeight="1" x14ac:dyDescent="0.25">
      <c r="A16" s="106" t="s">
        <v>119</v>
      </c>
      <c r="B16" s="106"/>
      <c r="C16" s="106"/>
      <c r="D16" s="106"/>
      <c r="E16" s="106"/>
      <c r="F16" s="106"/>
      <c r="G16" s="106"/>
    </row>
    <row r="17" spans="1:9" ht="15.9" customHeight="1" x14ac:dyDescent="0.25">
      <c r="A17" s="107" t="s">
        <v>156</v>
      </c>
      <c r="B17" s="107"/>
      <c r="C17" s="107"/>
      <c r="D17" s="107"/>
      <c r="E17" s="107"/>
      <c r="F17" s="108">
        <f>Resumo!I10</f>
        <v>60005841.479999997</v>
      </c>
      <c r="G17" s="107"/>
      <c r="I17" s="3"/>
    </row>
    <row r="18" spans="1:9" ht="15.9" customHeight="1" x14ac:dyDescent="0.25">
      <c r="A18" s="109" t="s">
        <v>206</v>
      </c>
      <c r="B18" s="109"/>
      <c r="C18" s="109"/>
      <c r="D18" s="109"/>
      <c r="E18" s="109"/>
      <c r="F18" s="109"/>
      <c r="G18" s="109"/>
      <c r="I18" s="3"/>
    </row>
    <row r="19" spans="1:9" ht="14.25" customHeight="1" x14ac:dyDescent="0.25">
      <c r="A19" s="2"/>
      <c r="B19" s="2"/>
      <c r="C19" s="2"/>
      <c r="D19" s="2"/>
      <c r="E19" s="2"/>
      <c r="F19" s="2"/>
      <c r="G19" s="2"/>
    </row>
    <row r="20" spans="1:9" ht="26.1" customHeight="1" x14ac:dyDescent="0.25">
      <c r="A20" s="105" t="s">
        <v>120</v>
      </c>
      <c r="B20" s="105"/>
      <c r="C20" s="105"/>
      <c r="D20" s="105"/>
      <c r="E20" s="105"/>
      <c r="F20" s="105"/>
      <c r="G20" s="105"/>
    </row>
    <row r="21" spans="1:9" ht="63" customHeight="1" x14ac:dyDescent="0.25">
      <c r="A21" s="99" t="s">
        <v>140</v>
      </c>
      <c r="B21" s="99"/>
      <c r="C21" s="99"/>
      <c r="D21" s="99"/>
      <c r="E21" s="99"/>
      <c r="F21" s="99"/>
      <c r="G21" s="99"/>
    </row>
    <row r="22" spans="1:9" ht="67.2" customHeight="1" x14ac:dyDescent="0.25">
      <c r="A22" s="99" t="s">
        <v>121</v>
      </c>
      <c r="B22" s="99"/>
      <c r="C22" s="99"/>
      <c r="D22" s="99"/>
      <c r="E22" s="99"/>
      <c r="F22" s="99"/>
      <c r="G22" s="99"/>
    </row>
    <row r="23" spans="1:9" ht="42" customHeight="1" x14ac:dyDescent="0.25">
      <c r="A23" s="99" t="s">
        <v>122</v>
      </c>
      <c r="B23" s="99"/>
      <c r="C23" s="99"/>
      <c r="D23" s="99"/>
      <c r="E23" s="99"/>
      <c r="F23" s="99"/>
      <c r="G23" s="99"/>
    </row>
    <row r="24" spans="1:9" ht="47.4" customHeight="1" x14ac:dyDescent="0.25">
      <c r="A24" s="106" t="s">
        <v>150</v>
      </c>
      <c r="B24" s="106"/>
      <c r="C24" s="106"/>
      <c r="D24" s="106"/>
      <c r="E24" s="106"/>
      <c r="F24" s="106"/>
      <c r="G24" s="106"/>
    </row>
    <row r="25" spans="1:9" ht="21.9" customHeight="1" x14ac:dyDescent="0.25">
      <c r="A25" s="99" t="s">
        <v>123</v>
      </c>
      <c r="B25" s="99"/>
      <c r="C25" s="99"/>
      <c r="D25" s="99"/>
      <c r="E25" s="99"/>
      <c r="F25" s="99"/>
      <c r="G25" s="99"/>
    </row>
    <row r="26" spans="1:9" ht="78.75" hidden="1" customHeight="1" x14ac:dyDescent="0.25">
      <c r="A26" s="110" t="s">
        <v>124</v>
      </c>
      <c r="B26" s="110"/>
      <c r="C26" s="110"/>
      <c r="D26" s="110"/>
      <c r="E26" s="110"/>
      <c r="F26" s="110"/>
      <c r="G26" s="110"/>
    </row>
    <row r="27" spans="1:9" ht="46.8" hidden="1" customHeight="1" x14ac:dyDescent="0.25">
      <c r="A27" s="110" t="s">
        <v>125</v>
      </c>
      <c r="B27" s="110"/>
      <c r="C27" s="110"/>
      <c r="D27" s="110"/>
      <c r="E27" s="110"/>
      <c r="F27" s="110"/>
      <c r="G27" s="110"/>
    </row>
    <row r="28" spans="1:9" ht="46.8" hidden="1" customHeight="1" x14ac:dyDescent="0.25">
      <c r="A28" s="110" t="s">
        <v>139</v>
      </c>
      <c r="B28" s="110"/>
      <c r="C28" s="110"/>
      <c r="D28" s="110"/>
      <c r="E28" s="110"/>
      <c r="F28" s="110"/>
      <c r="G28" s="110"/>
    </row>
    <row r="29" spans="1:9" ht="21.9" customHeight="1" x14ac:dyDescent="0.25">
      <c r="A29" s="99"/>
      <c r="B29" s="99"/>
      <c r="C29" s="99"/>
      <c r="D29" s="99"/>
      <c r="E29" s="99"/>
      <c r="F29" s="99"/>
      <c r="G29" s="99"/>
    </row>
    <row r="30" spans="1:9" ht="21.9" customHeight="1" x14ac:dyDescent="0.25">
      <c r="A30" s="105" t="s">
        <v>126</v>
      </c>
      <c r="B30" s="105"/>
      <c r="C30" s="105"/>
      <c r="D30" s="105"/>
      <c r="E30" s="105"/>
      <c r="F30" s="105"/>
      <c r="G30" s="105"/>
    </row>
    <row r="31" spans="1:9" ht="14.1" customHeight="1" x14ac:dyDescent="0.25">
      <c r="A31" s="104"/>
      <c r="B31" s="104"/>
      <c r="C31" s="104"/>
      <c r="D31" s="104"/>
      <c r="E31" s="104"/>
      <c r="F31" s="104"/>
      <c r="G31" s="104"/>
    </row>
    <row r="32" spans="1:9" ht="15.9" customHeight="1" x14ac:dyDescent="0.25">
      <c r="A32" s="103" t="s">
        <v>127</v>
      </c>
      <c r="B32" s="103"/>
      <c r="C32" s="103"/>
      <c r="D32" s="103"/>
      <c r="E32" s="103"/>
      <c r="F32" s="103"/>
      <c r="G32" s="103"/>
    </row>
    <row r="33" spans="1:7" ht="14.1" customHeight="1" x14ac:dyDescent="0.25">
      <c r="A33" s="103" t="s">
        <v>128</v>
      </c>
      <c r="B33" s="103"/>
      <c r="C33" s="103"/>
      <c r="D33" s="103"/>
      <c r="E33" s="103"/>
      <c r="F33" s="103"/>
      <c r="G33" s="103"/>
    </row>
    <row r="34" spans="1:7" ht="14.1" customHeight="1" x14ac:dyDescent="0.25">
      <c r="A34" s="103" t="s">
        <v>129</v>
      </c>
      <c r="B34" s="103"/>
      <c r="C34" s="103"/>
      <c r="D34" s="103"/>
      <c r="E34" s="103"/>
      <c r="F34" s="103"/>
      <c r="G34" s="103"/>
    </row>
    <row r="35" spans="1:7" ht="14.1" customHeight="1" x14ac:dyDescent="0.25">
      <c r="A35" s="103" t="s">
        <v>130</v>
      </c>
      <c r="B35" s="103"/>
      <c r="C35" s="103"/>
      <c r="D35" s="103"/>
      <c r="E35" s="103"/>
      <c r="F35" s="103"/>
      <c r="G35" s="103"/>
    </row>
    <row r="36" spans="1:7" ht="14.1" customHeight="1" x14ac:dyDescent="0.25">
      <c r="A36" s="103" t="s">
        <v>131</v>
      </c>
      <c r="B36" s="103"/>
      <c r="C36" s="103"/>
      <c r="D36" s="103"/>
      <c r="E36" s="103"/>
      <c r="F36" s="103"/>
      <c r="G36" s="103"/>
    </row>
    <row r="37" spans="1:7" ht="14.1" customHeight="1" x14ac:dyDescent="0.25">
      <c r="A37" s="103" t="s">
        <v>132</v>
      </c>
      <c r="B37" s="103"/>
      <c r="C37" s="103"/>
      <c r="D37" s="103"/>
      <c r="E37" s="103"/>
      <c r="F37" s="103"/>
      <c r="G37" s="103"/>
    </row>
    <row r="38" spans="1:7" ht="14.1" customHeight="1" x14ac:dyDescent="0.25">
      <c r="A38" s="103" t="s">
        <v>133</v>
      </c>
      <c r="B38" s="103"/>
      <c r="C38" s="103"/>
      <c r="D38" s="103"/>
      <c r="E38" s="103"/>
      <c r="F38" s="103"/>
      <c r="G38" s="103"/>
    </row>
    <row r="39" spans="1:7" ht="14.1" customHeight="1" x14ac:dyDescent="0.25">
      <c r="A39" s="103"/>
      <c r="B39" s="103"/>
      <c r="C39" s="103"/>
      <c r="D39" s="103"/>
      <c r="E39" s="103"/>
      <c r="F39" s="103"/>
      <c r="G39" s="103"/>
    </row>
    <row r="40" spans="1:7" ht="14.1" customHeight="1" x14ac:dyDescent="0.25">
      <c r="A40" s="103" t="s">
        <v>134</v>
      </c>
      <c r="B40" s="103"/>
      <c r="C40" s="103"/>
      <c r="D40" s="103"/>
      <c r="E40" s="103"/>
      <c r="F40" s="103"/>
      <c r="G40" s="103"/>
    </row>
    <row r="41" spans="1:7" ht="14.1" customHeight="1" x14ac:dyDescent="0.25">
      <c r="A41" s="103" t="s">
        <v>135</v>
      </c>
      <c r="B41" s="103"/>
      <c r="C41" s="103"/>
      <c r="D41" s="103"/>
      <c r="E41" s="103"/>
      <c r="F41" s="103"/>
      <c r="G41" s="103"/>
    </row>
    <row r="42" spans="1:7" ht="14.1" customHeight="1" x14ac:dyDescent="0.25">
      <c r="A42" s="103" t="s">
        <v>136</v>
      </c>
      <c r="B42" s="103"/>
      <c r="C42" s="103"/>
      <c r="D42" s="103"/>
      <c r="E42" s="103"/>
      <c r="F42" s="103"/>
      <c r="G42" s="103"/>
    </row>
    <row r="43" spans="1:7" ht="14.1" customHeight="1" x14ac:dyDescent="0.25">
      <c r="A43" s="103" t="s">
        <v>137</v>
      </c>
      <c r="B43" s="103"/>
      <c r="C43" s="103"/>
      <c r="D43" s="103"/>
      <c r="E43" s="103"/>
      <c r="F43" s="103"/>
      <c r="G43" s="103"/>
    </row>
    <row r="44" spans="1:7" ht="14.1" customHeight="1" x14ac:dyDescent="0.25">
      <c r="A44" s="4"/>
      <c r="B44" s="106"/>
      <c r="C44" s="106"/>
      <c r="D44" s="106"/>
      <c r="E44" s="106"/>
      <c r="F44" s="106"/>
      <c r="G44" s="106"/>
    </row>
    <row r="45" spans="1:7" ht="14.1" customHeight="1" x14ac:dyDescent="0.25">
      <c r="A45" s="4"/>
      <c r="B45" s="106"/>
      <c r="C45" s="106"/>
      <c r="D45" s="106"/>
      <c r="E45" s="106"/>
      <c r="F45" s="106"/>
      <c r="G45" s="106"/>
    </row>
    <row r="46" spans="1:7" ht="14.1" customHeight="1" x14ac:dyDescent="0.25">
      <c r="A46" s="4"/>
      <c r="B46" s="106"/>
      <c r="C46" s="106"/>
      <c r="D46" s="106"/>
      <c r="E46" s="106"/>
      <c r="F46" s="106"/>
      <c r="G46" s="106"/>
    </row>
    <row r="47" spans="1:7" ht="14.1" customHeight="1" x14ac:dyDescent="0.25">
      <c r="A47" s="4"/>
      <c r="B47" s="106"/>
      <c r="C47" s="106"/>
      <c r="D47" s="106"/>
      <c r="E47" s="106"/>
      <c r="F47" s="106"/>
      <c r="G47" s="106"/>
    </row>
    <row r="48" spans="1:7" ht="14.1" customHeight="1" x14ac:dyDescent="0.25">
      <c r="A48" s="4"/>
      <c r="B48" s="106"/>
      <c r="C48" s="106"/>
      <c r="D48" s="106"/>
      <c r="E48" s="106"/>
      <c r="F48" s="106"/>
      <c r="G48" s="106"/>
    </row>
    <row r="49" spans="1:7" ht="14.1" customHeight="1" x14ac:dyDescent="0.25">
      <c r="A49" s="103"/>
      <c r="B49" s="103"/>
      <c r="C49" s="103"/>
      <c r="D49" s="103"/>
      <c r="E49" s="103"/>
      <c r="F49" s="103"/>
      <c r="G49" s="103"/>
    </row>
    <row r="50" spans="1:7" ht="27.9" customHeight="1" x14ac:dyDescent="0.25">
      <c r="A50" s="4"/>
    </row>
    <row r="51" spans="1:7" ht="19.8" customHeight="1" x14ac:dyDescent="0.25">
      <c r="A51" s="4"/>
    </row>
    <row r="52" spans="1:7" ht="14.1" customHeight="1" x14ac:dyDescent="0.25">
      <c r="A52" s="4"/>
    </row>
    <row r="53" spans="1:7" ht="14.1" customHeight="1" x14ac:dyDescent="0.25">
      <c r="A53" s="4"/>
    </row>
  </sheetData>
  <mergeCells count="49">
    <mergeCell ref="A49:G49"/>
    <mergeCell ref="A32:G32"/>
    <mergeCell ref="B45:G45"/>
    <mergeCell ref="B46:G46"/>
    <mergeCell ref="B47:G47"/>
    <mergeCell ref="B48:G48"/>
    <mergeCell ref="A43:G43"/>
    <mergeCell ref="B44:G44"/>
    <mergeCell ref="A33:G33"/>
    <mergeCell ref="A34:G34"/>
    <mergeCell ref="A35:G35"/>
    <mergeCell ref="A36:G36"/>
    <mergeCell ref="A37:G37"/>
    <mergeCell ref="A38:G38"/>
    <mergeCell ref="A39:G39"/>
    <mergeCell ref="A40:G40"/>
    <mergeCell ref="A41:G41"/>
    <mergeCell ref="A42:G42"/>
    <mergeCell ref="A26:G26"/>
    <mergeCell ref="A27:G27"/>
    <mergeCell ref="A29:G29"/>
    <mergeCell ref="A30:G30"/>
    <mergeCell ref="A31:G31"/>
    <mergeCell ref="A28:G28"/>
    <mergeCell ref="A25:G25"/>
    <mergeCell ref="A22:G22"/>
    <mergeCell ref="A13:G13"/>
    <mergeCell ref="A14:G14"/>
    <mergeCell ref="A15:G15"/>
    <mergeCell ref="A16:G16"/>
    <mergeCell ref="A17:E17"/>
    <mergeCell ref="F17:G17"/>
    <mergeCell ref="A18:G18"/>
    <mergeCell ref="A20:G20"/>
    <mergeCell ref="A21:G21"/>
    <mergeCell ref="A23:G23"/>
    <mergeCell ref="A24:G24"/>
    <mergeCell ref="A12:G12"/>
    <mergeCell ref="A1:G1"/>
    <mergeCell ref="A2:G2"/>
    <mergeCell ref="A3:G3"/>
    <mergeCell ref="A4:G4"/>
    <mergeCell ref="A5:G5"/>
    <mergeCell ref="A6:G6"/>
    <mergeCell ref="A7:G7"/>
    <mergeCell ref="A9:G9"/>
    <mergeCell ref="A10:G10"/>
    <mergeCell ref="A8:G8"/>
    <mergeCell ref="A11:G11"/>
  </mergeCells>
  <printOptions horizontalCentered="1" verticalCentered="1"/>
  <pageMargins left="0" right="0" top="0.51181102362204722" bottom="0.51181102362204722" header="0" footer="0"/>
  <pageSetup paperSize="9" scale="70" fitToHeight="0" orientation="portrait" r:id="rId1"/>
  <headerFooter>
    <oddHeader>&amp;C&amp;G</oddHeader>
    <oddFooter xml:space="preserve">&amp;C&amp;"Cambria,Negrito"TR SIA TRECHO 17 RUA 14 LOTE 170 – Brasília/DF – CEP: 71200-240 – (61) 3142-0377
licitacao.servicos@r7facilities.com.br
</oddFooter>
  </headerFooter>
  <drawing r:id="rId2"/>
  <legacyDrawingHF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9C1FA5D-A9AD-4640-A169-73E5900F8A2D}">
  <sheetPr>
    <tabColor theme="1"/>
  </sheetPr>
  <dimension ref="A1:M28"/>
  <sheetViews>
    <sheetView view="pageBreakPreview" zoomScaleNormal="100" zoomScaleSheetLayoutView="100" workbookViewId="0">
      <selection activeCell="M9" sqref="M9"/>
    </sheetView>
  </sheetViews>
  <sheetFormatPr defaultColWidth="11.44140625" defaultRowHeight="15" customHeight="1" x14ac:dyDescent="0.25"/>
  <cols>
    <col min="1" max="1" width="7" style="2" customWidth="1"/>
    <col min="2" max="2" width="5.44140625" style="5" customWidth="1"/>
    <col min="3" max="3" width="18.44140625" style="2" customWidth="1"/>
    <col min="4" max="4" width="13.77734375" style="21" customWidth="1"/>
    <col min="5" max="5" width="8.109375" style="16" customWidth="1"/>
    <col min="6" max="6" width="15.6640625" style="10" customWidth="1"/>
    <col min="7" max="7" width="17.109375" style="11" customWidth="1"/>
    <col min="8" max="8" width="19.88671875" style="45" customWidth="1"/>
    <col min="9" max="9" width="22.77734375" style="5" customWidth="1"/>
    <col min="10" max="10" width="1.88671875" style="71" customWidth="1"/>
    <col min="11" max="11" width="8.5546875" style="71" customWidth="1"/>
    <col min="12" max="12" width="18.6640625" style="71" customWidth="1"/>
    <col min="13" max="13" width="23.33203125" style="71" customWidth="1"/>
    <col min="14" max="248" width="11.44140625" style="5"/>
    <col min="249" max="249" width="5.44140625" style="5" customWidth="1"/>
    <col min="250" max="250" width="32.6640625" style="5" customWidth="1"/>
    <col min="251" max="251" width="17" style="5" customWidth="1"/>
    <col min="252" max="252" width="13" style="5" customWidth="1"/>
    <col min="253" max="253" width="17.44140625" style="5" customWidth="1"/>
    <col min="254" max="254" width="8.33203125" style="5" customWidth="1"/>
    <col min="255" max="255" width="20.44140625" style="5" customWidth="1"/>
    <col min="256" max="256" width="16.44140625" style="5" customWidth="1"/>
    <col min="257" max="504" width="11.44140625" style="5"/>
    <col min="505" max="505" width="5.44140625" style="5" customWidth="1"/>
    <col min="506" max="506" width="32.6640625" style="5" customWidth="1"/>
    <col min="507" max="507" width="17" style="5" customWidth="1"/>
    <col min="508" max="508" width="13" style="5" customWidth="1"/>
    <col min="509" max="509" width="17.44140625" style="5" customWidth="1"/>
    <col min="510" max="510" width="8.33203125" style="5" customWidth="1"/>
    <col min="511" max="511" width="20.44140625" style="5" customWidth="1"/>
    <col min="512" max="512" width="16.44140625" style="5" customWidth="1"/>
    <col min="513" max="760" width="11.44140625" style="5"/>
    <col min="761" max="761" width="5.44140625" style="5" customWidth="1"/>
    <col min="762" max="762" width="32.6640625" style="5" customWidth="1"/>
    <col min="763" max="763" width="17" style="5" customWidth="1"/>
    <col min="764" max="764" width="13" style="5" customWidth="1"/>
    <col min="765" max="765" width="17.44140625" style="5" customWidth="1"/>
    <col min="766" max="766" width="8.33203125" style="5" customWidth="1"/>
    <col min="767" max="767" width="20.44140625" style="5" customWidth="1"/>
    <col min="768" max="768" width="16.44140625" style="5" customWidth="1"/>
    <col min="769" max="1016" width="11.44140625" style="5"/>
    <col min="1017" max="1017" width="5.44140625" style="5" customWidth="1"/>
    <col min="1018" max="1018" width="32.6640625" style="5" customWidth="1"/>
    <col min="1019" max="1019" width="17" style="5" customWidth="1"/>
    <col min="1020" max="1020" width="13" style="5" customWidth="1"/>
    <col min="1021" max="1021" width="17.44140625" style="5" customWidth="1"/>
    <col min="1022" max="1022" width="8.33203125" style="5" customWidth="1"/>
    <col min="1023" max="1023" width="20.44140625" style="5" customWidth="1"/>
    <col min="1024" max="1024" width="16.44140625" style="5" customWidth="1"/>
    <col min="1025" max="1272" width="11.44140625" style="5"/>
    <col min="1273" max="1273" width="5.44140625" style="5" customWidth="1"/>
    <col min="1274" max="1274" width="32.6640625" style="5" customWidth="1"/>
    <col min="1275" max="1275" width="17" style="5" customWidth="1"/>
    <col min="1276" max="1276" width="13" style="5" customWidth="1"/>
    <col min="1277" max="1277" width="17.44140625" style="5" customWidth="1"/>
    <col min="1278" max="1278" width="8.33203125" style="5" customWidth="1"/>
    <col min="1279" max="1279" width="20.44140625" style="5" customWidth="1"/>
    <col min="1280" max="1280" width="16.44140625" style="5" customWidth="1"/>
    <col min="1281" max="1528" width="11.44140625" style="5"/>
    <col min="1529" max="1529" width="5.44140625" style="5" customWidth="1"/>
    <col min="1530" max="1530" width="32.6640625" style="5" customWidth="1"/>
    <col min="1531" max="1531" width="17" style="5" customWidth="1"/>
    <col min="1532" max="1532" width="13" style="5" customWidth="1"/>
    <col min="1533" max="1533" width="17.44140625" style="5" customWidth="1"/>
    <col min="1534" max="1534" width="8.33203125" style="5" customWidth="1"/>
    <col min="1535" max="1535" width="20.44140625" style="5" customWidth="1"/>
    <col min="1536" max="1536" width="16.44140625" style="5" customWidth="1"/>
    <col min="1537" max="1784" width="11.44140625" style="5"/>
    <col min="1785" max="1785" width="5.44140625" style="5" customWidth="1"/>
    <col min="1786" max="1786" width="32.6640625" style="5" customWidth="1"/>
    <col min="1787" max="1787" width="17" style="5" customWidth="1"/>
    <col min="1788" max="1788" width="13" style="5" customWidth="1"/>
    <col min="1789" max="1789" width="17.44140625" style="5" customWidth="1"/>
    <col min="1790" max="1790" width="8.33203125" style="5" customWidth="1"/>
    <col min="1791" max="1791" width="20.44140625" style="5" customWidth="1"/>
    <col min="1792" max="1792" width="16.44140625" style="5" customWidth="1"/>
    <col min="1793" max="2040" width="11.44140625" style="5"/>
    <col min="2041" max="2041" width="5.44140625" style="5" customWidth="1"/>
    <col min="2042" max="2042" width="32.6640625" style="5" customWidth="1"/>
    <col min="2043" max="2043" width="17" style="5" customWidth="1"/>
    <col min="2044" max="2044" width="13" style="5" customWidth="1"/>
    <col min="2045" max="2045" width="17.44140625" style="5" customWidth="1"/>
    <col min="2046" max="2046" width="8.33203125" style="5" customWidth="1"/>
    <col min="2047" max="2047" width="20.44140625" style="5" customWidth="1"/>
    <col min="2048" max="2048" width="16.44140625" style="5" customWidth="1"/>
    <col min="2049" max="2296" width="11.44140625" style="5"/>
    <col min="2297" max="2297" width="5.44140625" style="5" customWidth="1"/>
    <col min="2298" max="2298" width="32.6640625" style="5" customWidth="1"/>
    <col min="2299" max="2299" width="17" style="5" customWidth="1"/>
    <col min="2300" max="2300" width="13" style="5" customWidth="1"/>
    <col min="2301" max="2301" width="17.44140625" style="5" customWidth="1"/>
    <col min="2302" max="2302" width="8.33203125" style="5" customWidth="1"/>
    <col min="2303" max="2303" width="20.44140625" style="5" customWidth="1"/>
    <col min="2304" max="2304" width="16.44140625" style="5" customWidth="1"/>
    <col min="2305" max="2552" width="11.44140625" style="5"/>
    <col min="2553" max="2553" width="5.44140625" style="5" customWidth="1"/>
    <col min="2554" max="2554" width="32.6640625" style="5" customWidth="1"/>
    <col min="2555" max="2555" width="17" style="5" customWidth="1"/>
    <col min="2556" max="2556" width="13" style="5" customWidth="1"/>
    <col min="2557" max="2557" width="17.44140625" style="5" customWidth="1"/>
    <col min="2558" max="2558" width="8.33203125" style="5" customWidth="1"/>
    <col min="2559" max="2559" width="20.44140625" style="5" customWidth="1"/>
    <col min="2560" max="2560" width="16.44140625" style="5" customWidth="1"/>
    <col min="2561" max="2808" width="11.44140625" style="5"/>
    <col min="2809" max="2809" width="5.44140625" style="5" customWidth="1"/>
    <col min="2810" max="2810" width="32.6640625" style="5" customWidth="1"/>
    <col min="2811" max="2811" width="17" style="5" customWidth="1"/>
    <col min="2812" max="2812" width="13" style="5" customWidth="1"/>
    <col min="2813" max="2813" width="17.44140625" style="5" customWidth="1"/>
    <col min="2814" max="2814" width="8.33203125" style="5" customWidth="1"/>
    <col min="2815" max="2815" width="20.44140625" style="5" customWidth="1"/>
    <col min="2816" max="2816" width="16.44140625" style="5" customWidth="1"/>
    <col min="2817" max="3064" width="11.44140625" style="5"/>
    <col min="3065" max="3065" width="5.44140625" style="5" customWidth="1"/>
    <col min="3066" max="3066" width="32.6640625" style="5" customWidth="1"/>
    <col min="3067" max="3067" width="17" style="5" customWidth="1"/>
    <col min="3068" max="3068" width="13" style="5" customWidth="1"/>
    <col min="3069" max="3069" width="17.44140625" style="5" customWidth="1"/>
    <col min="3070" max="3070" width="8.33203125" style="5" customWidth="1"/>
    <col min="3071" max="3071" width="20.44140625" style="5" customWidth="1"/>
    <col min="3072" max="3072" width="16.44140625" style="5" customWidth="1"/>
    <col min="3073" max="3320" width="11.44140625" style="5"/>
    <col min="3321" max="3321" width="5.44140625" style="5" customWidth="1"/>
    <col min="3322" max="3322" width="32.6640625" style="5" customWidth="1"/>
    <col min="3323" max="3323" width="17" style="5" customWidth="1"/>
    <col min="3324" max="3324" width="13" style="5" customWidth="1"/>
    <col min="3325" max="3325" width="17.44140625" style="5" customWidth="1"/>
    <col min="3326" max="3326" width="8.33203125" style="5" customWidth="1"/>
    <col min="3327" max="3327" width="20.44140625" style="5" customWidth="1"/>
    <col min="3328" max="3328" width="16.44140625" style="5" customWidth="1"/>
    <col min="3329" max="3576" width="11.44140625" style="5"/>
    <col min="3577" max="3577" width="5.44140625" style="5" customWidth="1"/>
    <col min="3578" max="3578" width="32.6640625" style="5" customWidth="1"/>
    <col min="3579" max="3579" width="17" style="5" customWidth="1"/>
    <col min="3580" max="3580" width="13" style="5" customWidth="1"/>
    <col min="3581" max="3581" width="17.44140625" style="5" customWidth="1"/>
    <col min="3582" max="3582" width="8.33203125" style="5" customWidth="1"/>
    <col min="3583" max="3583" width="20.44140625" style="5" customWidth="1"/>
    <col min="3584" max="3584" width="16.44140625" style="5" customWidth="1"/>
    <col min="3585" max="3832" width="11.44140625" style="5"/>
    <col min="3833" max="3833" width="5.44140625" style="5" customWidth="1"/>
    <col min="3834" max="3834" width="32.6640625" style="5" customWidth="1"/>
    <col min="3835" max="3835" width="17" style="5" customWidth="1"/>
    <col min="3836" max="3836" width="13" style="5" customWidth="1"/>
    <col min="3837" max="3837" width="17.44140625" style="5" customWidth="1"/>
    <col min="3838" max="3838" width="8.33203125" style="5" customWidth="1"/>
    <col min="3839" max="3839" width="20.44140625" style="5" customWidth="1"/>
    <col min="3840" max="3840" width="16.44140625" style="5" customWidth="1"/>
    <col min="3841" max="4088" width="11.44140625" style="5"/>
    <col min="4089" max="4089" width="5.44140625" style="5" customWidth="1"/>
    <col min="4090" max="4090" width="32.6640625" style="5" customWidth="1"/>
    <col min="4091" max="4091" width="17" style="5" customWidth="1"/>
    <col min="4092" max="4092" width="13" style="5" customWidth="1"/>
    <col min="4093" max="4093" width="17.44140625" style="5" customWidth="1"/>
    <col min="4094" max="4094" width="8.33203125" style="5" customWidth="1"/>
    <col min="4095" max="4095" width="20.44140625" style="5" customWidth="1"/>
    <col min="4096" max="4096" width="16.44140625" style="5" customWidth="1"/>
    <col min="4097" max="4344" width="11.44140625" style="5"/>
    <col min="4345" max="4345" width="5.44140625" style="5" customWidth="1"/>
    <col min="4346" max="4346" width="32.6640625" style="5" customWidth="1"/>
    <col min="4347" max="4347" width="17" style="5" customWidth="1"/>
    <col min="4348" max="4348" width="13" style="5" customWidth="1"/>
    <col min="4349" max="4349" width="17.44140625" style="5" customWidth="1"/>
    <col min="4350" max="4350" width="8.33203125" style="5" customWidth="1"/>
    <col min="4351" max="4351" width="20.44140625" style="5" customWidth="1"/>
    <col min="4352" max="4352" width="16.44140625" style="5" customWidth="1"/>
    <col min="4353" max="4600" width="11.44140625" style="5"/>
    <col min="4601" max="4601" width="5.44140625" style="5" customWidth="1"/>
    <col min="4602" max="4602" width="32.6640625" style="5" customWidth="1"/>
    <col min="4603" max="4603" width="17" style="5" customWidth="1"/>
    <col min="4604" max="4604" width="13" style="5" customWidth="1"/>
    <col min="4605" max="4605" width="17.44140625" style="5" customWidth="1"/>
    <col min="4606" max="4606" width="8.33203125" style="5" customWidth="1"/>
    <col min="4607" max="4607" width="20.44140625" style="5" customWidth="1"/>
    <col min="4608" max="4608" width="16.44140625" style="5" customWidth="1"/>
    <col min="4609" max="4856" width="11.44140625" style="5"/>
    <col min="4857" max="4857" width="5.44140625" style="5" customWidth="1"/>
    <col min="4858" max="4858" width="32.6640625" style="5" customWidth="1"/>
    <col min="4859" max="4859" width="17" style="5" customWidth="1"/>
    <col min="4860" max="4860" width="13" style="5" customWidth="1"/>
    <col min="4861" max="4861" width="17.44140625" style="5" customWidth="1"/>
    <col min="4862" max="4862" width="8.33203125" style="5" customWidth="1"/>
    <col min="4863" max="4863" width="20.44140625" style="5" customWidth="1"/>
    <col min="4864" max="4864" width="16.44140625" style="5" customWidth="1"/>
    <col min="4865" max="5112" width="11.44140625" style="5"/>
    <col min="5113" max="5113" width="5.44140625" style="5" customWidth="1"/>
    <col min="5114" max="5114" width="32.6640625" style="5" customWidth="1"/>
    <col min="5115" max="5115" width="17" style="5" customWidth="1"/>
    <col min="5116" max="5116" width="13" style="5" customWidth="1"/>
    <col min="5117" max="5117" width="17.44140625" style="5" customWidth="1"/>
    <col min="5118" max="5118" width="8.33203125" style="5" customWidth="1"/>
    <col min="5119" max="5119" width="20.44140625" style="5" customWidth="1"/>
    <col min="5120" max="5120" width="16.44140625" style="5" customWidth="1"/>
    <col min="5121" max="5368" width="11.44140625" style="5"/>
    <col min="5369" max="5369" width="5.44140625" style="5" customWidth="1"/>
    <col min="5370" max="5370" width="32.6640625" style="5" customWidth="1"/>
    <col min="5371" max="5371" width="17" style="5" customWidth="1"/>
    <col min="5372" max="5372" width="13" style="5" customWidth="1"/>
    <col min="5373" max="5373" width="17.44140625" style="5" customWidth="1"/>
    <col min="5374" max="5374" width="8.33203125" style="5" customWidth="1"/>
    <col min="5375" max="5375" width="20.44140625" style="5" customWidth="1"/>
    <col min="5376" max="5376" width="16.44140625" style="5" customWidth="1"/>
    <col min="5377" max="5624" width="11.44140625" style="5"/>
    <col min="5625" max="5625" width="5.44140625" style="5" customWidth="1"/>
    <col min="5626" max="5626" width="32.6640625" style="5" customWidth="1"/>
    <col min="5627" max="5627" width="17" style="5" customWidth="1"/>
    <col min="5628" max="5628" width="13" style="5" customWidth="1"/>
    <col min="5629" max="5629" width="17.44140625" style="5" customWidth="1"/>
    <col min="5630" max="5630" width="8.33203125" style="5" customWidth="1"/>
    <col min="5631" max="5631" width="20.44140625" style="5" customWidth="1"/>
    <col min="5632" max="5632" width="16.44140625" style="5" customWidth="1"/>
    <col min="5633" max="5880" width="11.44140625" style="5"/>
    <col min="5881" max="5881" width="5.44140625" style="5" customWidth="1"/>
    <col min="5882" max="5882" width="32.6640625" style="5" customWidth="1"/>
    <col min="5883" max="5883" width="17" style="5" customWidth="1"/>
    <col min="5884" max="5884" width="13" style="5" customWidth="1"/>
    <col min="5885" max="5885" width="17.44140625" style="5" customWidth="1"/>
    <col min="5886" max="5886" width="8.33203125" style="5" customWidth="1"/>
    <col min="5887" max="5887" width="20.44140625" style="5" customWidth="1"/>
    <col min="5888" max="5888" width="16.44140625" style="5" customWidth="1"/>
    <col min="5889" max="6136" width="11.44140625" style="5"/>
    <col min="6137" max="6137" width="5.44140625" style="5" customWidth="1"/>
    <col min="6138" max="6138" width="32.6640625" style="5" customWidth="1"/>
    <col min="6139" max="6139" width="17" style="5" customWidth="1"/>
    <col min="6140" max="6140" width="13" style="5" customWidth="1"/>
    <col min="6141" max="6141" width="17.44140625" style="5" customWidth="1"/>
    <col min="6142" max="6142" width="8.33203125" style="5" customWidth="1"/>
    <col min="6143" max="6143" width="20.44140625" style="5" customWidth="1"/>
    <col min="6144" max="6144" width="16.44140625" style="5" customWidth="1"/>
    <col min="6145" max="6392" width="11.44140625" style="5"/>
    <col min="6393" max="6393" width="5.44140625" style="5" customWidth="1"/>
    <col min="6394" max="6394" width="32.6640625" style="5" customWidth="1"/>
    <col min="6395" max="6395" width="17" style="5" customWidth="1"/>
    <col min="6396" max="6396" width="13" style="5" customWidth="1"/>
    <col min="6397" max="6397" width="17.44140625" style="5" customWidth="1"/>
    <col min="6398" max="6398" width="8.33203125" style="5" customWidth="1"/>
    <col min="6399" max="6399" width="20.44140625" style="5" customWidth="1"/>
    <col min="6400" max="6400" width="16.44140625" style="5" customWidth="1"/>
    <col min="6401" max="6648" width="11.44140625" style="5"/>
    <col min="6649" max="6649" width="5.44140625" style="5" customWidth="1"/>
    <col min="6650" max="6650" width="32.6640625" style="5" customWidth="1"/>
    <col min="6651" max="6651" width="17" style="5" customWidth="1"/>
    <col min="6652" max="6652" width="13" style="5" customWidth="1"/>
    <col min="6653" max="6653" width="17.44140625" style="5" customWidth="1"/>
    <col min="6654" max="6654" width="8.33203125" style="5" customWidth="1"/>
    <col min="6655" max="6655" width="20.44140625" style="5" customWidth="1"/>
    <col min="6656" max="6656" width="16.44140625" style="5" customWidth="1"/>
    <col min="6657" max="6904" width="11.44140625" style="5"/>
    <col min="6905" max="6905" width="5.44140625" style="5" customWidth="1"/>
    <col min="6906" max="6906" width="32.6640625" style="5" customWidth="1"/>
    <col min="6907" max="6907" width="17" style="5" customWidth="1"/>
    <col min="6908" max="6908" width="13" style="5" customWidth="1"/>
    <col min="6909" max="6909" width="17.44140625" style="5" customWidth="1"/>
    <col min="6910" max="6910" width="8.33203125" style="5" customWidth="1"/>
    <col min="6911" max="6911" width="20.44140625" style="5" customWidth="1"/>
    <col min="6912" max="6912" width="16.44140625" style="5" customWidth="1"/>
    <col min="6913" max="7160" width="11.44140625" style="5"/>
    <col min="7161" max="7161" width="5.44140625" style="5" customWidth="1"/>
    <col min="7162" max="7162" width="32.6640625" style="5" customWidth="1"/>
    <col min="7163" max="7163" width="17" style="5" customWidth="1"/>
    <col min="7164" max="7164" width="13" style="5" customWidth="1"/>
    <col min="7165" max="7165" width="17.44140625" style="5" customWidth="1"/>
    <col min="7166" max="7166" width="8.33203125" style="5" customWidth="1"/>
    <col min="7167" max="7167" width="20.44140625" style="5" customWidth="1"/>
    <col min="7168" max="7168" width="16.44140625" style="5" customWidth="1"/>
    <col min="7169" max="7416" width="11.44140625" style="5"/>
    <col min="7417" max="7417" width="5.44140625" style="5" customWidth="1"/>
    <col min="7418" max="7418" width="32.6640625" style="5" customWidth="1"/>
    <col min="7419" max="7419" width="17" style="5" customWidth="1"/>
    <col min="7420" max="7420" width="13" style="5" customWidth="1"/>
    <col min="7421" max="7421" width="17.44140625" style="5" customWidth="1"/>
    <col min="7422" max="7422" width="8.33203125" style="5" customWidth="1"/>
    <col min="7423" max="7423" width="20.44140625" style="5" customWidth="1"/>
    <col min="7424" max="7424" width="16.44140625" style="5" customWidth="1"/>
    <col min="7425" max="7672" width="11.44140625" style="5"/>
    <col min="7673" max="7673" width="5.44140625" style="5" customWidth="1"/>
    <col min="7674" max="7674" width="32.6640625" style="5" customWidth="1"/>
    <col min="7675" max="7675" width="17" style="5" customWidth="1"/>
    <col min="7676" max="7676" width="13" style="5" customWidth="1"/>
    <col min="7677" max="7677" width="17.44140625" style="5" customWidth="1"/>
    <col min="7678" max="7678" width="8.33203125" style="5" customWidth="1"/>
    <col min="7679" max="7679" width="20.44140625" style="5" customWidth="1"/>
    <col min="7680" max="7680" width="16.44140625" style="5" customWidth="1"/>
    <col min="7681" max="7928" width="11.44140625" style="5"/>
    <col min="7929" max="7929" width="5.44140625" style="5" customWidth="1"/>
    <col min="7930" max="7930" width="32.6640625" style="5" customWidth="1"/>
    <col min="7931" max="7931" width="17" style="5" customWidth="1"/>
    <col min="7932" max="7932" width="13" style="5" customWidth="1"/>
    <col min="7933" max="7933" width="17.44140625" style="5" customWidth="1"/>
    <col min="7934" max="7934" width="8.33203125" style="5" customWidth="1"/>
    <col min="7935" max="7935" width="20.44140625" style="5" customWidth="1"/>
    <col min="7936" max="7936" width="16.44140625" style="5" customWidth="1"/>
    <col min="7937" max="8184" width="11.44140625" style="5"/>
    <col min="8185" max="8185" width="5.44140625" style="5" customWidth="1"/>
    <col min="8186" max="8186" width="32.6640625" style="5" customWidth="1"/>
    <col min="8187" max="8187" width="17" style="5" customWidth="1"/>
    <col min="8188" max="8188" width="13" style="5" customWidth="1"/>
    <col min="8189" max="8189" width="17.44140625" style="5" customWidth="1"/>
    <col min="8190" max="8190" width="8.33203125" style="5" customWidth="1"/>
    <col min="8191" max="8191" width="20.44140625" style="5" customWidth="1"/>
    <col min="8192" max="8192" width="16.44140625" style="5" customWidth="1"/>
    <col min="8193" max="8440" width="11.44140625" style="5"/>
    <col min="8441" max="8441" width="5.44140625" style="5" customWidth="1"/>
    <col min="8442" max="8442" width="32.6640625" style="5" customWidth="1"/>
    <col min="8443" max="8443" width="17" style="5" customWidth="1"/>
    <col min="8444" max="8444" width="13" style="5" customWidth="1"/>
    <col min="8445" max="8445" width="17.44140625" style="5" customWidth="1"/>
    <col min="8446" max="8446" width="8.33203125" style="5" customWidth="1"/>
    <col min="8447" max="8447" width="20.44140625" style="5" customWidth="1"/>
    <col min="8448" max="8448" width="16.44140625" style="5" customWidth="1"/>
    <col min="8449" max="8696" width="11.44140625" style="5"/>
    <col min="8697" max="8697" width="5.44140625" style="5" customWidth="1"/>
    <col min="8698" max="8698" width="32.6640625" style="5" customWidth="1"/>
    <col min="8699" max="8699" width="17" style="5" customWidth="1"/>
    <col min="8700" max="8700" width="13" style="5" customWidth="1"/>
    <col min="8701" max="8701" width="17.44140625" style="5" customWidth="1"/>
    <col min="8702" max="8702" width="8.33203125" style="5" customWidth="1"/>
    <col min="8703" max="8703" width="20.44140625" style="5" customWidth="1"/>
    <col min="8704" max="8704" width="16.44140625" style="5" customWidth="1"/>
    <col min="8705" max="8952" width="11.44140625" style="5"/>
    <col min="8953" max="8953" width="5.44140625" style="5" customWidth="1"/>
    <col min="8954" max="8954" width="32.6640625" style="5" customWidth="1"/>
    <col min="8955" max="8955" width="17" style="5" customWidth="1"/>
    <col min="8956" max="8956" width="13" style="5" customWidth="1"/>
    <col min="8957" max="8957" width="17.44140625" style="5" customWidth="1"/>
    <col min="8958" max="8958" width="8.33203125" style="5" customWidth="1"/>
    <col min="8959" max="8959" width="20.44140625" style="5" customWidth="1"/>
    <col min="8960" max="8960" width="16.44140625" style="5" customWidth="1"/>
    <col min="8961" max="9208" width="11.44140625" style="5"/>
    <col min="9209" max="9209" width="5.44140625" style="5" customWidth="1"/>
    <col min="9210" max="9210" width="32.6640625" style="5" customWidth="1"/>
    <col min="9211" max="9211" width="17" style="5" customWidth="1"/>
    <col min="9212" max="9212" width="13" style="5" customWidth="1"/>
    <col min="9213" max="9213" width="17.44140625" style="5" customWidth="1"/>
    <col min="9214" max="9214" width="8.33203125" style="5" customWidth="1"/>
    <col min="9215" max="9215" width="20.44140625" style="5" customWidth="1"/>
    <col min="9216" max="9216" width="16.44140625" style="5" customWidth="1"/>
    <col min="9217" max="9464" width="11.44140625" style="5"/>
    <col min="9465" max="9465" width="5.44140625" style="5" customWidth="1"/>
    <col min="9466" max="9466" width="32.6640625" style="5" customWidth="1"/>
    <col min="9467" max="9467" width="17" style="5" customWidth="1"/>
    <col min="9468" max="9468" width="13" style="5" customWidth="1"/>
    <col min="9469" max="9469" width="17.44140625" style="5" customWidth="1"/>
    <col min="9470" max="9470" width="8.33203125" style="5" customWidth="1"/>
    <col min="9471" max="9471" width="20.44140625" style="5" customWidth="1"/>
    <col min="9472" max="9472" width="16.44140625" style="5" customWidth="1"/>
    <col min="9473" max="9720" width="11.44140625" style="5"/>
    <col min="9721" max="9721" width="5.44140625" style="5" customWidth="1"/>
    <col min="9722" max="9722" width="32.6640625" style="5" customWidth="1"/>
    <col min="9723" max="9723" width="17" style="5" customWidth="1"/>
    <col min="9724" max="9724" width="13" style="5" customWidth="1"/>
    <col min="9725" max="9725" width="17.44140625" style="5" customWidth="1"/>
    <col min="9726" max="9726" width="8.33203125" style="5" customWidth="1"/>
    <col min="9727" max="9727" width="20.44140625" style="5" customWidth="1"/>
    <col min="9728" max="9728" width="16.44140625" style="5" customWidth="1"/>
    <col min="9729" max="9976" width="11.44140625" style="5"/>
    <col min="9977" max="9977" width="5.44140625" style="5" customWidth="1"/>
    <col min="9978" max="9978" width="32.6640625" style="5" customWidth="1"/>
    <col min="9979" max="9979" width="17" style="5" customWidth="1"/>
    <col min="9980" max="9980" width="13" style="5" customWidth="1"/>
    <col min="9981" max="9981" width="17.44140625" style="5" customWidth="1"/>
    <col min="9982" max="9982" width="8.33203125" style="5" customWidth="1"/>
    <col min="9983" max="9983" width="20.44140625" style="5" customWidth="1"/>
    <col min="9984" max="9984" width="16.44140625" style="5" customWidth="1"/>
    <col min="9985" max="10232" width="11.44140625" style="5"/>
    <col min="10233" max="10233" width="5.44140625" style="5" customWidth="1"/>
    <col min="10234" max="10234" width="32.6640625" style="5" customWidth="1"/>
    <col min="10235" max="10235" width="17" style="5" customWidth="1"/>
    <col min="10236" max="10236" width="13" style="5" customWidth="1"/>
    <col min="10237" max="10237" width="17.44140625" style="5" customWidth="1"/>
    <col min="10238" max="10238" width="8.33203125" style="5" customWidth="1"/>
    <col min="10239" max="10239" width="20.44140625" style="5" customWidth="1"/>
    <col min="10240" max="10240" width="16.44140625" style="5" customWidth="1"/>
    <col min="10241" max="10488" width="11.44140625" style="5"/>
    <col min="10489" max="10489" width="5.44140625" style="5" customWidth="1"/>
    <col min="10490" max="10490" width="32.6640625" style="5" customWidth="1"/>
    <col min="10491" max="10491" width="17" style="5" customWidth="1"/>
    <col min="10492" max="10492" width="13" style="5" customWidth="1"/>
    <col min="10493" max="10493" width="17.44140625" style="5" customWidth="1"/>
    <col min="10494" max="10494" width="8.33203125" style="5" customWidth="1"/>
    <col min="10495" max="10495" width="20.44140625" style="5" customWidth="1"/>
    <col min="10496" max="10496" width="16.44140625" style="5" customWidth="1"/>
    <col min="10497" max="10744" width="11.44140625" style="5"/>
    <col min="10745" max="10745" width="5.44140625" style="5" customWidth="1"/>
    <col min="10746" max="10746" width="32.6640625" style="5" customWidth="1"/>
    <col min="10747" max="10747" width="17" style="5" customWidth="1"/>
    <col min="10748" max="10748" width="13" style="5" customWidth="1"/>
    <col min="10749" max="10749" width="17.44140625" style="5" customWidth="1"/>
    <col min="10750" max="10750" width="8.33203125" style="5" customWidth="1"/>
    <col min="10751" max="10751" width="20.44140625" style="5" customWidth="1"/>
    <col min="10752" max="10752" width="16.44140625" style="5" customWidth="1"/>
    <col min="10753" max="11000" width="11.44140625" style="5"/>
    <col min="11001" max="11001" width="5.44140625" style="5" customWidth="1"/>
    <col min="11002" max="11002" width="32.6640625" style="5" customWidth="1"/>
    <col min="11003" max="11003" width="17" style="5" customWidth="1"/>
    <col min="11004" max="11004" width="13" style="5" customWidth="1"/>
    <col min="11005" max="11005" width="17.44140625" style="5" customWidth="1"/>
    <col min="11006" max="11006" width="8.33203125" style="5" customWidth="1"/>
    <col min="11007" max="11007" width="20.44140625" style="5" customWidth="1"/>
    <col min="11008" max="11008" width="16.44140625" style="5" customWidth="1"/>
    <col min="11009" max="11256" width="11.44140625" style="5"/>
    <col min="11257" max="11257" width="5.44140625" style="5" customWidth="1"/>
    <col min="11258" max="11258" width="32.6640625" style="5" customWidth="1"/>
    <col min="11259" max="11259" width="17" style="5" customWidth="1"/>
    <col min="11260" max="11260" width="13" style="5" customWidth="1"/>
    <col min="11261" max="11261" width="17.44140625" style="5" customWidth="1"/>
    <col min="11262" max="11262" width="8.33203125" style="5" customWidth="1"/>
    <col min="11263" max="11263" width="20.44140625" style="5" customWidth="1"/>
    <col min="11264" max="11264" width="16.44140625" style="5" customWidth="1"/>
    <col min="11265" max="11512" width="11.44140625" style="5"/>
    <col min="11513" max="11513" width="5.44140625" style="5" customWidth="1"/>
    <col min="11514" max="11514" width="32.6640625" style="5" customWidth="1"/>
    <col min="11515" max="11515" width="17" style="5" customWidth="1"/>
    <col min="11516" max="11516" width="13" style="5" customWidth="1"/>
    <col min="11517" max="11517" width="17.44140625" style="5" customWidth="1"/>
    <col min="11518" max="11518" width="8.33203125" style="5" customWidth="1"/>
    <col min="11519" max="11519" width="20.44140625" style="5" customWidth="1"/>
    <col min="11520" max="11520" width="16.44140625" style="5" customWidth="1"/>
    <col min="11521" max="11768" width="11.44140625" style="5"/>
    <col min="11769" max="11769" width="5.44140625" style="5" customWidth="1"/>
    <col min="11770" max="11770" width="32.6640625" style="5" customWidth="1"/>
    <col min="11771" max="11771" width="17" style="5" customWidth="1"/>
    <col min="11772" max="11772" width="13" style="5" customWidth="1"/>
    <col min="11773" max="11773" width="17.44140625" style="5" customWidth="1"/>
    <col min="11774" max="11774" width="8.33203125" style="5" customWidth="1"/>
    <col min="11775" max="11775" width="20.44140625" style="5" customWidth="1"/>
    <col min="11776" max="11776" width="16.44140625" style="5" customWidth="1"/>
    <col min="11777" max="12024" width="11.44140625" style="5"/>
    <col min="12025" max="12025" width="5.44140625" style="5" customWidth="1"/>
    <col min="12026" max="12026" width="32.6640625" style="5" customWidth="1"/>
    <col min="12027" max="12027" width="17" style="5" customWidth="1"/>
    <col min="12028" max="12028" width="13" style="5" customWidth="1"/>
    <col min="12029" max="12029" width="17.44140625" style="5" customWidth="1"/>
    <col min="12030" max="12030" width="8.33203125" style="5" customWidth="1"/>
    <col min="12031" max="12031" width="20.44140625" style="5" customWidth="1"/>
    <col min="12032" max="12032" width="16.44140625" style="5" customWidth="1"/>
    <col min="12033" max="12280" width="11.44140625" style="5"/>
    <col min="12281" max="12281" width="5.44140625" style="5" customWidth="1"/>
    <col min="12282" max="12282" width="32.6640625" style="5" customWidth="1"/>
    <col min="12283" max="12283" width="17" style="5" customWidth="1"/>
    <col min="12284" max="12284" width="13" style="5" customWidth="1"/>
    <col min="12285" max="12285" width="17.44140625" style="5" customWidth="1"/>
    <col min="12286" max="12286" width="8.33203125" style="5" customWidth="1"/>
    <col min="12287" max="12287" width="20.44140625" style="5" customWidth="1"/>
    <col min="12288" max="12288" width="16.44140625" style="5" customWidth="1"/>
    <col min="12289" max="12536" width="11.44140625" style="5"/>
    <col min="12537" max="12537" width="5.44140625" style="5" customWidth="1"/>
    <col min="12538" max="12538" width="32.6640625" style="5" customWidth="1"/>
    <col min="12539" max="12539" width="17" style="5" customWidth="1"/>
    <col min="12540" max="12540" width="13" style="5" customWidth="1"/>
    <col min="12541" max="12541" width="17.44140625" style="5" customWidth="1"/>
    <col min="12542" max="12542" width="8.33203125" style="5" customWidth="1"/>
    <col min="12543" max="12543" width="20.44140625" style="5" customWidth="1"/>
    <col min="12544" max="12544" width="16.44140625" style="5" customWidth="1"/>
    <col min="12545" max="12792" width="11.44140625" style="5"/>
    <col min="12793" max="12793" width="5.44140625" style="5" customWidth="1"/>
    <col min="12794" max="12794" width="32.6640625" style="5" customWidth="1"/>
    <col min="12795" max="12795" width="17" style="5" customWidth="1"/>
    <col min="12796" max="12796" width="13" style="5" customWidth="1"/>
    <col min="12797" max="12797" width="17.44140625" style="5" customWidth="1"/>
    <col min="12798" max="12798" width="8.33203125" style="5" customWidth="1"/>
    <col min="12799" max="12799" width="20.44140625" style="5" customWidth="1"/>
    <col min="12800" max="12800" width="16.44140625" style="5" customWidth="1"/>
    <col min="12801" max="13048" width="11.44140625" style="5"/>
    <col min="13049" max="13049" width="5.44140625" style="5" customWidth="1"/>
    <col min="13050" max="13050" width="32.6640625" style="5" customWidth="1"/>
    <col min="13051" max="13051" width="17" style="5" customWidth="1"/>
    <col min="13052" max="13052" width="13" style="5" customWidth="1"/>
    <col min="13053" max="13053" width="17.44140625" style="5" customWidth="1"/>
    <col min="13054" max="13054" width="8.33203125" style="5" customWidth="1"/>
    <col min="13055" max="13055" width="20.44140625" style="5" customWidth="1"/>
    <col min="13056" max="13056" width="16.44140625" style="5" customWidth="1"/>
    <col min="13057" max="13304" width="11.44140625" style="5"/>
    <col min="13305" max="13305" width="5.44140625" style="5" customWidth="1"/>
    <col min="13306" max="13306" width="32.6640625" style="5" customWidth="1"/>
    <col min="13307" max="13307" width="17" style="5" customWidth="1"/>
    <col min="13308" max="13308" width="13" style="5" customWidth="1"/>
    <col min="13309" max="13309" width="17.44140625" style="5" customWidth="1"/>
    <col min="13310" max="13310" width="8.33203125" style="5" customWidth="1"/>
    <col min="13311" max="13311" width="20.44140625" style="5" customWidth="1"/>
    <col min="13312" max="13312" width="16.44140625" style="5" customWidth="1"/>
    <col min="13313" max="13560" width="11.44140625" style="5"/>
    <col min="13561" max="13561" width="5.44140625" style="5" customWidth="1"/>
    <col min="13562" max="13562" width="32.6640625" style="5" customWidth="1"/>
    <col min="13563" max="13563" width="17" style="5" customWidth="1"/>
    <col min="13564" max="13564" width="13" style="5" customWidth="1"/>
    <col min="13565" max="13565" width="17.44140625" style="5" customWidth="1"/>
    <col min="13566" max="13566" width="8.33203125" style="5" customWidth="1"/>
    <col min="13567" max="13567" width="20.44140625" style="5" customWidth="1"/>
    <col min="13568" max="13568" width="16.44140625" style="5" customWidth="1"/>
    <col min="13569" max="13816" width="11.44140625" style="5"/>
    <col min="13817" max="13817" width="5.44140625" style="5" customWidth="1"/>
    <col min="13818" max="13818" width="32.6640625" style="5" customWidth="1"/>
    <col min="13819" max="13819" width="17" style="5" customWidth="1"/>
    <col min="13820" max="13820" width="13" style="5" customWidth="1"/>
    <col min="13821" max="13821" width="17.44140625" style="5" customWidth="1"/>
    <col min="13822" max="13822" width="8.33203125" style="5" customWidth="1"/>
    <col min="13823" max="13823" width="20.44140625" style="5" customWidth="1"/>
    <col min="13824" max="13824" width="16.44140625" style="5" customWidth="1"/>
    <col min="13825" max="14072" width="11.44140625" style="5"/>
    <col min="14073" max="14073" width="5.44140625" style="5" customWidth="1"/>
    <col min="14074" max="14074" width="32.6640625" style="5" customWidth="1"/>
    <col min="14075" max="14075" width="17" style="5" customWidth="1"/>
    <col min="14076" max="14076" width="13" style="5" customWidth="1"/>
    <col min="14077" max="14077" width="17.44140625" style="5" customWidth="1"/>
    <col min="14078" max="14078" width="8.33203125" style="5" customWidth="1"/>
    <col min="14079" max="14079" width="20.44140625" style="5" customWidth="1"/>
    <col min="14080" max="14080" width="16.44140625" style="5" customWidth="1"/>
    <col min="14081" max="14328" width="11.44140625" style="5"/>
    <col min="14329" max="14329" width="5.44140625" style="5" customWidth="1"/>
    <col min="14330" max="14330" width="32.6640625" style="5" customWidth="1"/>
    <col min="14331" max="14331" width="17" style="5" customWidth="1"/>
    <col min="14332" max="14332" width="13" style="5" customWidth="1"/>
    <col min="14333" max="14333" width="17.44140625" style="5" customWidth="1"/>
    <col min="14334" max="14334" width="8.33203125" style="5" customWidth="1"/>
    <col min="14335" max="14335" width="20.44140625" style="5" customWidth="1"/>
    <col min="14336" max="14336" width="16.44140625" style="5" customWidth="1"/>
    <col min="14337" max="14584" width="11.44140625" style="5"/>
    <col min="14585" max="14585" width="5.44140625" style="5" customWidth="1"/>
    <col min="14586" max="14586" width="32.6640625" style="5" customWidth="1"/>
    <col min="14587" max="14587" width="17" style="5" customWidth="1"/>
    <col min="14588" max="14588" width="13" style="5" customWidth="1"/>
    <col min="14589" max="14589" width="17.44140625" style="5" customWidth="1"/>
    <col min="14590" max="14590" width="8.33203125" style="5" customWidth="1"/>
    <col min="14591" max="14591" width="20.44140625" style="5" customWidth="1"/>
    <col min="14592" max="14592" width="16.44140625" style="5" customWidth="1"/>
    <col min="14593" max="14840" width="11.44140625" style="5"/>
    <col min="14841" max="14841" width="5.44140625" style="5" customWidth="1"/>
    <col min="14842" max="14842" width="32.6640625" style="5" customWidth="1"/>
    <col min="14843" max="14843" width="17" style="5" customWidth="1"/>
    <col min="14844" max="14844" width="13" style="5" customWidth="1"/>
    <col min="14845" max="14845" width="17.44140625" style="5" customWidth="1"/>
    <col min="14846" max="14846" width="8.33203125" style="5" customWidth="1"/>
    <col min="14847" max="14847" width="20.44140625" style="5" customWidth="1"/>
    <col min="14848" max="14848" width="16.44140625" style="5" customWidth="1"/>
    <col min="14849" max="15096" width="11.44140625" style="5"/>
    <col min="15097" max="15097" width="5.44140625" style="5" customWidth="1"/>
    <col min="15098" max="15098" width="32.6640625" style="5" customWidth="1"/>
    <col min="15099" max="15099" width="17" style="5" customWidth="1"/>
    <col min="15100" max="15100" width="13" style="5" customWidth="1"/>
    <col min="15101" max="15101" width="17.44140625" style="5" customWidth="1"/>
    <col min="15102" max="15102" width="8.33203125" style="5" customWidth="1"/>
    <col min="15103" max="15103" width="20.44140625" style="5" customWidth="1"/>
    <col min="15104" max="15104" width="16.44140625" style="5" customWidth="1"/>
    <col min="15105" max="15352" width="11.44140625" style="5"/>
    <col min="15353" max="15353" width="5.44140625" style="5" customWidth="1"/>
    <col min="15354" max="15354" width="32.6640625" style="5" customWidth="1"/>
    <col min="15355" max="15355" width="17" style="5" customWidth="1"/>
    <col min="15356" max="15356" width="13" style="5" customWidth="1"/>
    <col min="15357" max="15357" width="17.44140625" style="5" customWidth="1"/>
    <col min="15358" max="15358" width="8.33203125" style="5" customWidth="1"/>
    <col min="15359" max="15359" width="20.44140625" style="5" customWidth="1"/>
    <col min="15360" max="15360" width="16.44140625" style="5" customWidth="1"/>
    <col min="15361" max="15608" width="11.44140625" style="5"/>
    <col min="15609" max="15609" width="5.44140625" style="5" customWidth="1"/>
    <col min="15610" max="15610" width="32.6640625" style="5" customWidth="1"/>
    <col min="15611" max="15611" width="17" style="5" customWidth="1"/>
    <col min="15612" max="15612" width="13" style="5" customWidth="1"/>
    <col min="15613" max="15613" width="17.44140625" style="5" customWidth="1"/>
    <col min="15614" max="15614" width="8.33203125" style="5" customWidth="1"/>
    <col min="15615" max="15615" width="20.44140625" style="5" customWidth="1"/>
    <col min="15616" max="15616" width="16.44140625" style="5" customWidth="1"/>
    <col min="15617" max="15864" width="11.44140625" style="5"/>
    <col min="15865" max="15865" width="5.44140625" style="5" customWidth="1"/>
    <col min="15866" max="15866" width="32.6640625" style="5" customWidth="1"/>
    <col min="15867" max="15867" width="17" style="5" customWidth="1"/>
    <col min="15868" max="15868" width="13" style="5" customWidth="1"/>
    <col min="15869" max="15869" width="17.44140625" style="5" customWidth="1"/>
    <col min="15870" max="15870" width="8.33203125" style="5" customWidth="1"/>
    <col min="15871" max="15871" width="20.44140625" style="5" customWidth="1"/>
    <col min="15872" max="15872" width="16.44140625" style="5" customWidth="1"/>
    <col min="15873" max="16120" width="11.44140625" style="5"/>
    <col min="16121" max="16121" width="5.44140625" style="5" customWidth="1"/>
    <col min="16122" max="16122" width="32.6640625" style="5" customWidth="1"/>
    <col min="16123" max="16123" width="17" style="5" customWidth="1"/>
    <col min="16124" max="16124" width="13" style="5" customWidth="1"/>
    <col min="16125" max="16125" width="17.44140625" style="5" customWidth="1"/>
    <col min="16126" max="16126" width="8.33203125" style="5" customWidth="1"/>
    <col min="16127" max="16127" width="20.44140625" style="5" customWidth="1"/>
    <col min="16128" max="16128" width="16.44140625" style="5" customWidth="1"/>
    <col min="16129" max="16384" width="11.44140625" style="5"/>
  </cols>
  <sheetData>
    <row r="1" spans="1:13" ht="15" customHeight="1" x14ac:dyDescent="0.25">
      <c r="A1" s="5"/>
      <c r="C1" s="5"/>
      <c r="D1" s="20"/>
      <c r="E1" s="8"/>
      <c r="F1" s="2"/>
      <c r="G1" s="5"/>
    </row>
    <row r="2" spans="1:13" ht="15" customHeight="1" x14ac:dyDescent="0.25">
      <c r="A2" s="104" t="str">
        <f>Proposta.DF!A7</f>
        <v>MINISTÉRIO DA GESTÃO E DA INOVAÇÃO EM SERVIÇOS PÚBLICOS</v>
      </c>
      <c r="B2" s="104"/>
      <c r="C2" s="104"/>
      <c r="D2" s="104"/>
      <c r="E2" s="104"/>
      <c r="F2" s="104"/>
      <c r="G2" s="104"/>
      <c r="H2" s="104"/>
      <c r="I2" s="104"/>
    </row>
    <row r="3" spans="1:13" ht="15" customHeight="1" x14ac:dyDescent="0.25">
      <c r="A3" s="104" t="s">
        <v>141</v>
      </c>
      <c r="B3" s="104"/>
      <c r="C3" s="104"/>
      <c r="D3" s="104"/>
      <c r="E3" s="104"/>
      <c r="F3" s="104"/>
      <c r="G3" s="104"/>
      <c r="H3" s="104"/>
      <c r="I3" s="104"/>
    </row>
    <row r="4" spans="1:13" ht="15" customHeight="1" x14ac:dyDescent="0.25">
      <c r="A4" s="100"/>
      <c r="B4" s="100"/>
      <c r="C4" s="100"/>
      <c r="D4" s="100"/>
      <c r="E4" s="100"/>
      <c r="F4" s="100"/>
      <c r="G4" s="100"/>
      <c r="H4" s="100"/>
      <c r="I4" s="100"/>
    </row>
    <row r="5" spans="1:13" ht="19.2" customHeight="1" x14ac:dyDescent="0.25">
      <c r="A5" s="105" t="s">
        <v>142</v>
      </c>
      <c r="B5" s="105"/>
      <c r="C5" s="105"/>
      <c r="D5" s="105"/>
      <c r="E5" s="105"/>
      <c r="F5" s="105"/>
      <c r="G5" s="105"/>
      <c r="H5" s="105"/>
      <c r="I5" s="105"/>
    </row>
    <row r="6" spans="1:13" ht="45.9" customHeight="1" x14ac:dyDescent="0.25">
      <c r="A6" s="12" t="s">
        <v>143</v>
      </c>
      <c r="B6" s="114" t="s">
        <v>138</v>
      </c>
      <c r="C6" s="12" t="s">
        <v>144</v>
      </c>
      <c r="D6" s="12" t="s">
        <v>154</v>
      </c>
      <c r="E6" s="6" t="s">
        <v>145</v>
      </c>
      <c r="F6" s="6" t="s">
        <v>153</v>
      </c>
      <c r="G6" s="6" t="s">
        <v>146</v>
      </c>
      <c r="H6" s="47" t="s">
        <v>161</v>
      </c>
      <c r="I6" s="6" t="s">
        <v>157</v>
      </c>
    </row>
    <row r="7" spans="1:13" s="15" customFormat="1" ht="14.4" customHeight="1" x14ac:dyDescent="0.25">
      <c r="A7" s="111">
        <v>1</v>
      </c>
      <c r="B7" s="115"/>
      <c r="C7" s="13" t="s">
        <v>2</v>
      </c>
      <c r="D7" s="14" t="s">
        <v>5</v>
      </c>
      <c r="E7" s="14" t="s">
        <v>7</v>
      </c>
      <c r="F7" s="14" t="s">
        <v>9</v>
      </c>
      <c r="G7" s="14" t="s">
        <v>152</v>
      </c>
      <c r="H7" s="14" t="s">
        <v>158</v>
      </c>
      <c r="I7" s="14" t="s">
        <v>158</v>
      </c>
      <c r="J7" s="72"/>
      <c r="K7" s="72"/>
      <c r="L7" s="72"/>
      <c r="M7" s="72"/>
    </row>
    <row r="8" spans="1:13" ht="30.6" customHeight="1" x14ac:dyDescent="0.25">
      <c r="A8" s="112"/>
      <c r="B8" s="7">
        <v>1</v>
      </c>
      <c r="C8" s="7" t="str">
        <f>'1.AA'!$A$14</f>
        <v>ASSISTENTE
ADMINISTRATIVO</v>
      </c>
      <c r="D8" s="90">
        <f>'1.AA'!$I$19</f>
        <v>2238.1</v>
      </c>
      <c r="E8" s="7">
        <f>'1.AA'!$H$14</f>
        <v>996</v>
      </c>
      <c r="F8" s="17">
        <f>'1.AA'!$I$130</f>
        <v>4997.12</v>
      </c>
      <c r="G8" s="18">
        <f>E8*F8</f>
        <v>4977131.5199999996</v>
      </c>
      <c r="H8" s="52">
        <f>I8/E8</f>
        <v>59965.439999999995</v>
      </c>
      <c r="I8" s="49">
        <f>G8*12</f>
        <v>59725578.239999995</v>
      </c>
      <c r="M8" s="98"/>
    </row>
    <row r="9" spans="1:13" s="44" customFormat="1" ht="30.6" customHeight="1" x14ac:dyDescent="0.25">
      <c r="A9" s="112"/>
      <c r="B9" s="7">
        <v>2</v>
      </c>
      <c r="C9" s="7" t="str">
        <f>'2.EG'!$A$14</f>
        <v>ENCARREGADO
GERAL</v>
      </c>
      <c r="D9" s="90">
        <f>'2.EG'!$I$19</f>
        <v>3827.96</v>
      </c>
      <c r="E9" s="7">
        <f>'2.EG'!$H$14</f>
        <v>3</v>
      </c>
      <c r="F9" s="17">
        <f>'2.EG'!$I$130</f>
        <v>7785.09</v>
      </c>
      <c r="G9" s="18">
        <f>E9*F9</f>
        <v>23355.27</v>
      </c>
      <c r="H9" s="52">
        <f>I9/E9</f>
        <v>93421.08</v>
      </c>
      <c r="I9" s="49">
        <f>G9*12</f>
        <v>280263.24</v>
      </c>
      <c r="J9" s="71"/>
      <c r="L9" s="71"/>
      <c r="M9" s="98"/>
    </row>
    <row r="10" spans="1:13" s="8" customFormat="1" ht="15" customHeight="1" x14ac:dyDescent="0.25">
      <c r="A10" s="113"/>
      <c r="B10" s="116" t="s">
        <v>159</v>
      </c>
      <c r="C10" s="117"/>
      <c r="D10" s="118"/>
      <c r="E10" s="7">
        <f>SUM(E8:E9)</f>
        <v>999</v>
      </c>
      <c r="F10" s="9" t="s">
        <v>147</v>
      </c>
      <c r="G10" s="42">
        <f>SUM(G8:G9)</f>
        <v>5000486.7899999991</v>
      </c>
      <c r="H10" s="51" t="s">
        <v>147</v>
      </c>
      <c r="I10" s="19">
        <f>SUM(I8:I9)</f>
        <v>60005841.479999997</v>
      </c>
      <c r="J10" s="71"/>
      <c r="L10" s="71"/>
      <c r="M10" s="97"/>
    </row>
    <row r="11" spans="1:13" ht="15" customHeight="1" x14ac:dyDescent="0.25">
      <c r="A11" s="119" t="str">
        <f>Proposta.DF!A18</f>
        <v>sessenta milhões, cinco mil, oitocentos e quarenta e um reais e quarenta e oito centavos</v>
      </c>
      <c r="B11" s="119"/>
      <c r="C11" s="119"/>
      <c r="D11" s="119"/>
      <c r="E11" s="119"/>
      <c r="F11" s="119"/>
      <c r="G11" s="119"/>
      <c r="H11" s="119"/>
      <c r="I11" s="119"/>
    </row>
    <row r="12" spans="1:13" ht="18.600000000000001" customHeight="1" x14ac:dyDescent="0.25">
      <c r="A12" s="106"/>
      <c r="B12" s="106"/>
      <c r="C12" s="106"/>
      <c r="D12" s="106"/>
      <c r="E12" s="106"/>
      <c r="F12" s="106"/>
      <c r="G12" s="106"/>
      <c r="H12" s="106"/>
      <c r="I12" s="106"/>
      <c r="L12" s="88"/>
    </row>
    <row r="13" spans="1:13" ht="21.6" customHeight="1" x14ac:dyDescent="0.25">
      <c r="A13" s="106" t="str">
        <f>Proposta.DF!A3</f>
        <v>Brasília-DF, 27 de outubro de 2023.</v>
      </c>
      <c r="B13" s="106"/>
      <c r="C13" s="106"/>
      <c r="D13" s="106"/>
      <c r="E13" s="106"/>
      <c r="F13" s="106"/>
      <c r="G13" s="106"/>
      <c r="H13" s="106"/>
      <c r="I13" s="106"/>
      <c r="L13" s="89"/>
    </row>
    <row r="14" spans="1:13" ht="23.4" customHeight="1" x14ac:dyDescent="0.25">
      <c r="E14" s="8"/>
      <c r="F14" s="2"/>
      <c r="G14" s="2"/>
      <c r="H14" s="46"/>
      <c r="I14" s="2"/>
    </row>
    <row r="15" spans="1:13" ht="15" customHeight="1" x14ac:dyDescent="0.25">
      <c r="E15" s="8"/>
      <c r="F15" s="2"/>
      <c r="G15" s="2"/>
      <c r="H15" s="46"/>
      <c r="I15" s="2"/>
    </row>
    <row r="16" spans="1:13" ht="15" customHeight="1" x14ac:dyDescent="0.25">
      <c r="E16" s="8"/>
      <c r="F16" s="2"/>
      <c r="G16" s="2"/>
      <c r="H16" s="46"/>
      <c r="I16" s="2"/>
    </row>
    <row r="17" spans="1:9" ht="15" customHeight="1" x14ac:dyDescent="0.25">
      <c r="E17" s="8"/>
      <c r="F17" s="2"/>
      <c r="G17" s="2"/>
      <c r="H17" s="46"/>
      <c r="I17" s="2"/>
    </row>
    <row r="18" spans="1:9" ht="15" customHeight="1" x14ac:dyDescent="0.25">
      <c r="A18" s="106"/>
      <c r="B18" s="106"/>
      <c r="C18" s="106"/>
      <c r="D18" s="106"/>
      <c r="E18" s="106"/>
      <c r="F18" s="106"/>
      <c r="G18" s="106"/>
      <c r="H18" s="106"/>
      <c r="I18" s="106"/>
    </row>
    <row r="19" spans="1:9" ht="15" customHeight="1" x14ac:dyDescent="0.25">
      <c r="A19" s="106"/>
      <c r="B19" s="106"/>
      <c r="C19" s="106"/>
      <c r="D19" s="106"/>
      <c r="E19" s="106"/>
      <c r="F19" s="106"/>
      <c r="G19" s="106"/>
      <c r="H19" s="106"/>
      <c r="I19" s="106"/>
    </row>
    <row r="20" spans="1:9" ht="15" customHeight="1" x14ac:dyDescent="0.25">
      <c r="A20" s="106"/>
      <c r="B20" s="106"/>
      <c r="C20" s="106"/>
      <c r="D20" s="106"/>
      <c r="E20" s="106"/>
      <c r="F20" s="106"/>
      <c r="G20" s="106"/>
      <c r="H20" s="106"/>
      <c r="I20" s="106"/>
    </row>
    <row r="21" spans="1:9" ht="15" customHeight="1" x14ac:dyDescent="0.25">
      <c r="A21" s="106"/>
      <c r="B21" s="106"/>
      <c r="C21" s="106"/>
      <c r="D21" s="106"/>
      <c r="E21" s="106"/>
      <c r="F21" s="106"/>
      <c r="G21" s="106"/>
      <c r="H21" s="106"/>
      <c r="I21" s="106"/>
    </row>
    <row r="22" spans="1:9" ht="48.9" customHeight="1" x14ac:dyDescent="0.25">
      <c r="A22" s="103"/>
      <c r="B22" s="103"/>
      <c r="C22" s="103"/>
      <c r="D22" s="103"/>
      <c r="E22" s="103"/>
      <c r="F22" s="103"/>
      <c r="G22" s="103"/>
      <c r="H22" s="103"/>
      <c r="I22" s="103"/>
    </row>
    <row r="23" spans="1:9" ht="15" customHeight="1" x14ac:dyDescent="0.25">
      <c r="A23" s="106"/>
      <c r="B23" s="106"/>
      <c r="C23" s="106"/>
      <c r="D23" s="106"/>
      <c r="E23" s="106"/>
      <c r="F23" s="106"/>
      <c r="G23" s="106"/>
      <c r="H23" s="106"/>
      <c r="I23" s="106"/>
    </row>
    <row r="24" spans="1:9" ht="15" customHeight="1" x14ac:dyDescent="0.25">
      <c r="A24" s="106"/>
      <c r="B24" s="106"/>
      <c r="C24" s="106"/>
      <c r="D24" s="106"/>
      <c r="E24" s="106"/>
      <c r="F24" s="106"/>
      <c r="G24" s="106"/>
      <c r="H24" s="106"/>
      <c r="I24" s="106"/>
    </row>
    <row r="25" spans="1:9" ht="15" customHeight="1" x14ac:dyDescent="0.25">
      <c r="A25" s="106"/>
      <c r="B25" s="106"/>
      <c r="C25" s="106"/>
      <c r="D25" s="106"/>
      <c r="E25" s="106"/>
      <c r="F25" s="106"/>
      <c r="G25" s="106"/>
      <c r="H25" s="106"/>
      <c r="I25" s="106"/>
    </row>
    <row r="26" spans="1:9" ht="15" customHeight="1" x14ac:dyDescent="0.25">
      <c r="A26" s="106"/>
      <c r="B26" s="106"/>
      <c r="C26" s="106"/>
      <c r="D26" s="106"/>
      <c r="E26" s="106"/>
      <c r="F26" s="106"/>
      <c r="G26" s="106"/>
      <c r="H26" s="106"/>
      <c r="I26" s="106"/>
    </row>
    <row r="27" spans="1:9" ht="15" customHeight="1" x14ac:dyDescent="0.25">
      <c r="A27" s="106"/>
      <c r="B27" s="106"/>
      <c r="C27" s="106"/>
      <c r="D27" s="106"/>
      <c r="E27" s="106"/>
      <c r="F27" s="106"/>
      <c r="G27" s="106"/>
      <c r="H27" s="106"/>
      <c r="I27" s="106"/>
    </row>
    <row r="28" spans="1:9" ht="15" customHeight="1" x14ac:dyDescent="0.25">
      <c r="A28" s="106"/>
      <c r="B28" s="106"/>
      <c r="C28" s="106"/>
      <c r="D28" s="106"/>
      <c r="E28" s="106"/>
      <c r="F28" s="106"/>
      <c r="G28" s="106"/>
      <c r="H28" s="106"/>
      <c r="I28" s="106"/>
    </row>
  </sheetData>
  <mergeCells count="21">
    <mergeCell ref="A11:I11"/>
    <mergeCell ref="A12:I12"/>
    <mergeCell ref="A26:I26"/>
    <mergeCell ref="A27:I27"/>
    <mergeCell ref="A28:I28"/>
    <mergeCell ref="A13:I13"/>
    <mergeCell ref="A18:I18"/>
    <mergeCell ref="A19:I19"/>
    <mergeCell ref="A20:I20"/>
    <mergeCell ref="A21:I21"/>
    <mergeCell ref="A22:I22"/>
    <mergeCell ref="A23:I23"/>
    <mergeCell ref="A24:I24"/>
    <mergeCell ref="A25:I25"/>
    <mergeCell ref="A2:I2"/>
    <mergeCell ref="A3:I3"/>
    <mergeCell ref="A4:I4"/>
    <mergeCell ref="A5:I5"/>
    <mergeCell ref="A7:A10"/>
    <mergeCell ref="B6:B7"/>
    <mergeCell ref="B10:D10"/>
  </mergeCells>
  <phoneticPr fontId="12" type="noConversion"/>
  <printOptions horizontalCentered="1"/>
  <pageMargins left="0" right="0" top="1.5748031496062993" bottom="0.51181102362204722" header="0" footer="0"/>
  <pageSetup paperSize="9" scale="70" orientation="portrait" r:id="rId1"/>
  <headerFooter>
    <oddHeader>&amp;C&amp;G</oddHeader>
    <oddFooter xml:space="preserve">&amp;C&amp;"Cambria,Negrito"TR SIA TRECHO 17 RUA 14 LOTE 170 – Brasília/DF – CEP: 71200-240 – (61) 3142-0377
licitacao.servicos@r7facilities.com.br
</oddFooter>
  </headerFooter>
  <drawing r:id="rId2"/>
  <legacyDrawingHF r:id="rId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6"/>
    <outlinePr summaryBelow="0" summaryRight="0"/>
  </sheetPr>
  <dimension ref="A1:Z132"/>
  <sheetViews>
    <sheetView showGridLines="0" view="pageBreakPreview" zoomScaleNormal="100" zoomScaleSheetLayoutView="100" workbookViewId="0">
      <selection activeCell="F111" sqref="F111:H112"/>
    </sheetView>
  </sheetViews>
  <sheetFormatPr defaultColWidth="12.6640625" defaultRowHeight="15" customHeight="1" x14ac:dyDescent="0.25"/>
  <cols>
    <col min="1" max="1" width="4.77734375" style="23" customWidth="1"/>
    <col min="2" max="2" width="22.21875" style="23" customWidth="1"/>
    <col min="3" max="4" width="12.6640625" style="23" customWidth="1"/>
    <col min="5" max="5" width="13" style="23" customWidth="1"/>
    <col min="6" max="6" width="18.21875" style="23" customWidth="1"/>
    <col min="7" max="7" width="7.33203125" style="23" customWidth="1"/>
    <col min="8" max="8" width="8.44140625" style="23" customWidth="1"/>
    <col min="9" max="9" width="25.6640625" style="23" customWidth="1"/>
    <col min="10" max="16384" width="12.6640625" style="23"/>
  </cols>
  <sheetData>
    <row r="1" spans="1:9" ht="15" customHeight="1" x14ac:dyDescent="0.25">
      <c r="A1" s="148" t="str">
        <f>Proposta.DF!A7</f>
        <v>MINISTÉRIO DA GESTÃO E DA INOVAÇÃO EM SERVIÇOS PÚBLICOS</v>
      </c>
      <c r="B1" s="149"/>
      <c r="C1" s="149"/>
      <c r="D1" s="149"/>
      <c r="E1" s="149"/>
      <c r="F1" s="149"/>
      <c r="G1" s="149"/>
      <c r="H1" s="149"/>
      <c r="I1" s="150"/>
    </row>
    <row r="2" spans="1:9" ht="15" customHeight="1" x14ac:dyDescent="0.25">
      <c r="A2" s="134" t="s">
        <v>0</v>
      </c>
      <c r="B2" s="133"/>
      <c r="C2" s="133"/>
      <c r="D2" s="133"/>
      <c r="E2" s="133"/>
      <c r="F2" s="133"/>
      <c r="G2" s="133"/>
      <c r="H2" s="133"/>
      <c r="I2" s="133"/>
    </row>
    <row r="3" spans="1:9" ht="15" customHeight="1" x14ac:dyDescent="0.25">
      <c r="A3" s="120" t="s">
        <v>200</v>
      </c>
      <c r="B3" s="121"/>
      <c r="C3" s="121"/>
      <c r="D3" s="121"/>
      <c r="E3" s="121"/>
      <c r="F3" s="121"/>
      <c r="G3" s="121"/>
      <c r="H3" s="121"/>
      <c r="I3" s="122"/>
    </row>
    <row r="4" spans="1:9" ht="15" customHeight="1" x14ac:dyDescent="0.25">
      <c r="A4" s="120" t="s">
        <v>199</v>
      </c>
      <c r="B4" s="121"/>
      <c r="C4" s="121"/>
      <c r="D4" s="121"/>
      <c r="E4" s="121"/>
      <c r="F4" s="121"/>
      <c r="G4" s="121"/>
      <c r="H4" s="121"/>
      <c r="I4" s="122"/>
    </row>
    <row r="5" spans="1:9" ht="15" customHeight="1" x14ac:dyDescent="0.25">
      <c r="A5" s="129"/>
      <c r="B5" s="129"/>
      <c r="C5" s="129"/>
      <c r="D5" s="129"/>
      <c r="E5" s="129"/>
      <c r="F5" s="129"/>
      <c r="G5" s="129"/>
      <c r="H5" s="129"/>
      <c r="I5" s="129"/>
    </row>
    <row r="6" spans="1:9" ht="15" customHeight="1" x14ac:dyDescent="0.25">
      <c r="A6" s="134" t="s">
        <v>1</v>
      </c>
      <c r="B6" s="133"/>
      <c r="C6" s="133"/>
      <c r="D6" s="133"/>
      <c r="E6" s="133"/>
      <c r="F6" s="133"/>
      <c r="G6" s="133"/>
      <c r="H6" s="133"/>
      <c r="I6" s="133"/>
    </row>
    <row r="7" spans="1:9" ht="15" customHeight="1" x14ac:dyDescent="0.25">
      <c r="A7" s="22" t="s">
        <v>2</v>
      </c>
      <c r="B7" s="131" t="s">
        <v>3</v>
      </c>
      <c r="C7" s="131"/>
      <c r="D7" s="131"/>
      <c r="E7" s="131"/>
      <c r="F7" s="131"/>
      <c r="G7" s="129" t="s">
        <v>4</v>
      </c>
      <c r="H7" s="129"/>
      <c r="I7" s="129"/>
    </row>
    <row r="8" spans="1:9" ht="15" customHeight="1" x14ac:dyDescent="0.25">
      <c r="A8" s="22" t="s">
        <v>5</v>
      </c>
      <c r="B8" s="131" t="s">
        <v>6</v>
      </c>
      <c r="C8" s="131"/>
      <c r="D8" s="131"/>
      <c r="E8" s="131"/>
      <c r="F8" s="131"/>
      <c r="G8" s="129">
        <v>2023</v>
      </c>
      <c r="H8" s="129"/>
      <c r="I8" s="129"/>
    </row>
    <row r="9" spans="1:9" ht="15" customHeight="1" x14ac:dyDescent="0.25">
      <c r="A9" s="22" t="s">
        <v>7</v>
      </c>
      <c r="B9" s="131" t="s">
        <v>8</v>
      </c>
      <c r="C9" s="131"/>
      <c r="D9" s="131"/>
      <c r="E9" s="131"/>
      <c r="F9" s="131"/>
      <c r="G9" s="130" t="s">
        <v>203</v>
      </c>
      <c r="H9" s="130"/>
      <c r="I9" s="130"/>
    </row>
    <row r="10" spans="1:9" ht="15" customHeight="1" x14ac:dyDescent="0.25">
      <c r="A10" s="22" t="s">
        <v>9</v>
      </c>
      <c r="B10" s="131" t="s">
        <v>10</v>
      </c>
      <c r="C10" s="131"/>
      <c r="D10" s="131"/>
      <c r="E10" s="131"/>
      <c r="F10" s="131"/>
      <c r="G10" s="129">
        <v>12</v>
      </c>
      <c r="H10" s="129"/>
      <c r="I10" s="129"/>
    </row>
    <row r="11" spans="1:9" ht="15" customHeight="1" x14ac:dyDescent="0.25">
      <c r="A11" s="135"/>
      <c r="B11" s="136"/>
      <c r="C11" s="136"/>
      <c r="D11" s="136"/>
      <c r="E11" s="136"/>
      <c r="F11" s="136"/>
      <c r="G11" s="136"/>
      <c r="H11" s="136"/>
      <c r="I11" s="137"/>
    </row>
    <row r="12" spans="1:9" ht="15" customHeight="1" x14ac:dyDescent="0.25">
      <c r="A12" s="134" t="s">
        <v>11</v>
      </c>
      <c r="B12" s="133"/>
      <c r="C12" s="133"/>
      <c r="D12" s="133"/>
      <c r="E12" s="133"/>
      <c r="F12" s="133"/>
      <c r="G12" s="133"/>
      <c r="H12" s="133"/>
      <c r="I12" s="133"/>
    </row>
    <row r="13" spans="1:9" ht="15" customHeight="1" x14ac:dyDescent="0.25">
      <c r="A13" s="143" t="s">
        <v>12</v>
      </c>
      <c r="B13" s="133"/>
      <c r="C13" s="143" t="s">
        <v>13</v>
      </c>
      <c r="D13" s="133"/>
      <c r="E13" s="143" t="s">
        <v>14</v>
      </c>
      <c r="F13" s="133"/>
      <c r="G13" s="133"/>
      <c r="H13" s="143" t="s">
        <v>15</v>
      </c>
      <c r="I13" s="133"/>
    </row>
    <row r="14" spans="1:9" s="91" customFormat="1" ht="30" customHeight="1" x14ac:dyDescent="0.25">
      <c r="A14" s="146" t="s">
        <v>194</v>
      </c>
      <c r="B14" s="147"/>
      <c r="C14" s="130" t="s">
        <v>160</v>
      </c>
      <c r="D14" s="130"/>
      <c r="E14" s="130" t="s">
        <v>16</v>
      </c>
      <c r="F14" s="130"/>
      <c r="G14" s="130"/>
      <c r="H14" s="151">
        <v>996</v>
      </c>
      <c r="I14" s="152"/>
    </row>
    <row r="15" spans="1:9" ht="15" customHeight="1" x14ac:dyDescent="0.25">
      <c r="A15" s="134" t="s">
        <v>17</v>
      </c>
      <c r="B15" s="133"/>
      <c r="C15" s="133"/>
      <c r="D15" s="133"/>
      <c r="E15" s="133"/>
      <c r="F15" s="133"/>
      <c r="G15" s="133"/>
      <c r="H15" s="133"/>
      <c r="I15" s="133"/>
    </row>
    <row r="16" spans="1:9" ht="15" customHeight="1" x14ac:dyDescent="0.25">
      <c r="A16" s="144" t="s">
        <v>18</v>
      </c>
      <c r="B16" s="133"/>
      <c r="C16" s="133"/>
      <c r="D16" s="133"/>
      <c r="E16" s="133"/>
      <c r="F16" s="133"/>
      <c r="G16" s="133"/>
      <c r="H16" s="133"/>
      <c r="I16" s="133"/>
    </row>
    <row r="17" spans="1:9" ht="36" customHeight="1" x14ac:dyDescent="0.25">
      <c r="A17" s="22">
        <v>1</v>
      </c>
      <c r="B17" s="131" t="s">
        <v>19</v>
      </c>
      <c r="C17" s="131"/>
      <c r="D17" s="131"/>
      <c r="E17" s="131"/>
      <c r="F17" s="131"/>
      <c r="G17" s="131"/>
      <c r="H17" s="131"/>
      <c r="I17" s="24" t="str">
        <f>A14</f>
        <v>ASSISTENTE
ADMINISTRATIVO</v>
      </c>
    </row>
    <row r="18" spans="1:9" ht="15" customHeight="1" x14ac:dyDescent="0.25">
      <c r="A18" s="22">
        <v>2</v>
      </c>
      <c r="B18" s="131" t="s">
        <v>20</v>
      </c>
      <c r="C18" s="131"/>
      <c r="D18" s="131"/>
      <c r="E18" s="131"/>
      <c r="F18" s="131"/>
      <c r="G18" s="131"/>
      <c r="H18" s="131"/>
      <c r="I18" s="25" t="s">
        <v>202</v>
      </c>
    </row>
    <row r="19" spans="1:9" ht="15" customHeight="1" x14ac:dyDescent="0.25">
      <c r="A19" s="22">
        <v>3</v>
      </c>
      <c r="B19" s="131" t="s">
        <v>21</v>
      </c>
      <c r="C19" s="131"/>
      <c r="D19" s="131"/>
      <c r="E19" s="131"/>
      <c r="F19" s="131"/>
      <c r="G19" s="131"/>
      <c r="H19" s="131"/>
      <c r="I19" s="26">
        <v>2238.1</v>
      </c>
    </row>
    <row r="20" spans="1:9" ht="28.2" customHeight="1" x14ac:dyDescent="0.25">
      <c r="A20" s="22">
        <v>4</v>
      </c>
      <c r="B20" s="131" t="s">
        <v>22</v>
      </c>
      <c r="C20" s="131"/>
      <c r="D20" s="131"/>
      <c r="E20" s="131"/>
      <c r="F20" s="131"/>
      <c r="G20" s="131"/>
      <c r="H20" s="131"/>
      <c r="I20" s="24" t="str">
        <f>I17</f>
        <v>ASSISTENTE
ADMINISTRATIVO</v>
      </c>
    </row>
    <row r="21" spans="1:9" ht="15" customHeight="1" x14ac:dyDescent="0.25">
      <c r="A21" s="22">
        <v>5</v>
      </c>
      <c r="B21" s="131" t="s">
        <v>23</v>
      </c>
      <c r="C21" s="131"/>
      <c r="D21" s="131"/>
      <c r="E21" s="131"/>
      <c r="F21" s="131"/>
      <c r="G21" s="131"/>
      <c r="H21" s="131"/>
      <c r="I21" s="96">
        <v>45047</v>
      </c>
    </row>
    <row r="22" spans="1:9" ht="15" customHeight="1" x14ac:dyDescent="0.25">
      <c r="A22" s="153"/>
      <c r="B22" s="129"/>
      <c r="C22" s="129"/>
      <c r="D22" s="129"/>
      <c r="E22" s="129"/>
      <c r="F22" s="129"/>
      <c r="G22" s="129"/>
      <c r="H22" s="129"/>
      <c r="I22" s="129"/>
    </row>
    <row r="23" spans="1:9" ht="15" customHeight="1" x14ac:dyDescent="0.25">
      <c r="A23" s="134" t="s">
        <v>24</v>
      </c>
      <c r="B23" s="133"/>
      <c r="C23" s="133"/>
      <c r="D23" s="133"/>
      <c r="E23" s="133"/>
      <c r="F23" s="133"/>
      <c r="G23" s="133"/>
      <c r="H23" s="133"/>
      <c r="I23" s="133"/>
    </row>
    <row r="24" spans="1:9" ht="15" customHeight="1" x14ac:dyDescent="0.25">
      <c r="A24" s="27">
        <v>1</v>
      </c>
      <c r="B24" s="143" t="s">
        <v>25</v>
      </c>
      <c r="C24" s="133"/>
      <c r="D24" s="133"/>
      <c r="E24" s="133"/>
      <c r="F24" s="133"/>
      <c r="G24" s="133"/>
      <c r="H24" s="133"/>
      <c r="I24" s="27" t="s">
        <v>26</v>
      </c>
    </row>
    <row r="25" spans="1:9" ht="15" customHeight="1" x14ac:dyDescent="0.25">
      <c r="A25" s="22" t="s">
        <v>2</v>
      </c>
      <c r="B25" s="131" t="s">
        <v>27</v>
      </c>
      <c r="C25" s="131"/>
      <c r="D25" s="131"/>
      <c r="E25" s="131"/>
      <c r="F25" s="131"/>
      <c r="G25" s="131"/>
      <c r="H25" s="131"/>
      <c r="I25" s="28">
        <f>$I$19</f>
        <v>2238.1</v>
      </c>
    </row>
    <row r="26" spans="1:9" ht="15" customHeight="1" x14ac:dyDescent="0.25">
      <c r="A26" s="22" t="s">
        <v>5</v>
      </c>
      <c r="B26" s="131" t="s">
        <v>28</v>
      </c>
      <c r="C26" s="131"/>
      <c r="D26" s="131"/>
      <c r="E26" s="131"/>
      <c r="F26" s="131"/>
      <c r="G26" s="131"/>
      <c r="H26" s="131"/>
      <c r="I26" s="28">
        <v>0</v>
      </c>
    </row>
    <row r="27" spans="1:9" ht="15" customHeight="1" x14ac:dyDescent="0.25">
      <c r="A27" s="22" t="s">
        <v>7</v>
      </c>
      <c r="B27" s="131" t="s">
        <v>29</v>
      </c>
      <c r="C27" s="131"/>
      <c r="D27" s="131"/>
      <c r="E27" s="131"/>
      <c r="F27" s="131"/>
      <c r="G27" s="131"/>
      <c r="H27" s="131"/>
      <c r="I27" s="28">
        <v>0</v>
      </c>
    </row>
    <row r="28" spans="1:9" ht="15" customHeight="1" x14ac:dyDescent="0.25">
      <c r="A28" s="22" t="s">
        <v>9</v>
      </c>
      <c r="B28" s="131" t="s">
        <v>30</v>
      </c>
      <c r="C28" s="131"/>
      <c r="D28" s="131"/>
      <c r="E28" s="131"/>
      <c r="F28" s="131"/>
      <c r="G28" s="131"/>
      <c r="H28" s="131"/>
      <c r="I28" s="28">
        <v>0</v>
      </c>
    </row>
    <row r="29" spans="1:9" ht="15" customHeight="1" x14ac:dyDescent="0.25">
      <c r="A29" s="22" t="s">
        <v>31</v>
      </c>
      <c r="B29" s="131" t="s">
        <v>32</v>
      </c>
      <c r="C29" s="131"/>
      <c r="D29" s="131"/>
      <c r="E29" s="131"/>
      <c r="F29" s="131"/>
      <c r="G29" s="131"/>
      <c r="H29" s="131"/>
      <c r="I29" s="28">
        <v>0</v>
      </c>
    </row>
    <row r="30" spans="1:9" ht="15" customHeight="1" x14ac:dyDescent="0.25">
      <c r="A30" s="22" t="s">
        <v>33</v>
      </c>
      <c r="B30" s="131" t="s">
        <v>34</v>
      </c>
      <c r="C30" s="131"/>
      <c r="D30" s="131"/>
      <c r="E30" s="131"/>
      <c r="F30" s="131"/>
      <c r="G30" s="131"/>
      <c r="H30" s="131"/>
      <c r="I30" s="28">
        <v>0</v>
      </c>
    </row>
    <row r="31" spans="1:9" ht="15" customHeight="1" x14ac:dyDescent="0.25">
      <c r="A31" s="128" t="s">
        <v>35</v>
      </c>
      <c r="B31" s="129"/>
      <c r="C31" s="129"/>
      <c r="D31" s="129"/>
      <c r="E31" s="129"/>
      <c r="F31" s="129"/>
      <c r="G31" s="129"/>
      <c r="H31" s="129"/>
      <c r="I31" s="29">
        <f>SUM(I25:I30)</f>
        <v>2238.1</v>
      </c>
    </row>
    <row r="32" spans="1:9" ht="15" customHeight="1" x14ac:dyDescent="0.25">
      <c r="A32" s="155" t="s">
        <v>36</v>
      </c>
      <c r="B32" s="156"/>
      <c r="C32" s="156"/>
      <c r="D32" s="156"/>
      <c r="E32" s="156"/>
      <c r="F32" s="156"/>
      <c r="G32" s="156"/>
      <c r="H32" s="156"/>
      <c r="I32" s="156"/>
    </row>
    <row r="33" spans="1:11" ht="15" customHeight="1" x14ac:dyDescent="0.25">
      <c r="A33" s="129"/>
      <c r="B33" s="129"/>
      <c r="C33" s="129"/>
      <c r="D33" s="129"/>
      <c r="E33" s="129"/>
      <c r="F33" s="129"/>
      <c r="G33" s="129"/>
      <c r="H33" s="129"/>
      <c r="I33" s="129"/>
    </row>
    <row r="34" spans="1:11" ht="15" customHeight="1" x14ac:dyDescent="0.25">
      <c r="A34" s="134" t="s">
        <v>37</v>
      </c>
      <c r="B34" s="133"/>
      <c r="C34" s="133"/>
      <c r="D34" s="133"/>
      <c r="E34" s="133"/>
      <c r="F34" s="133"/>
      <c r="G34" s="133"/>
      <c r="H34" s="133"/>
      <c r="I34" s="133"/>
    </row>
    <row r="35" spans="1:11" ht="15" customHeight="1" x14ac:dyDescent="0.25">
      <c r="A35" s="134" t="s">
        <v>38</v>
      </c>
      <c r="B35" s="133"/>
      <c r="C35" s="133"/>
      <c r="D35" s="133"/>
      <c r="E35" s="133"/>
      <c r="F35" s="133"/>
      <c r="G35" s="133"/>
      <c r="H35" s="133"/>
      <c r="I35" s="133"/>
    </row>
    <row r="36" spans="1:11" ht="15" customHeight="1" x14ac:dyDescent="0.25">
      <c r="A36" s="30">
        <v>44928</v>
      </c>
      <c r="B36" s="143" t="s">
        <v>39</v>
      </c>
      <c r="C36" s="133"/>
      <c r="D36" s="133"/>
      <c r="E36" s="133"/>
      <c r="F36" s="143" t="s">
        <v>40</v>
      </c>
      <c r="G36" s="133"/>
      <c r="H36" s="133"/>
      <c r="I36" s="27" t="s">
        <v>26</v>
      </c>
    </row>
    <row r="37" spans="1:11" ht="15" customHeight="1" x14ac:dyDescent="0.25">
      <c r="A37" s="22" t="s">
        <v>2</v>
      </c>
      <c r="B37" s="131" t="s">
        <v>41</v>
      </c>
      <c r="C37" s="131"/>
      <c r="D37" s="131"/>
      <c r="E37" s="131"/>
      <c r="F37" s="145">
        <v>8.3299999999999999E-2</v>
      </c>
      <c r="G37" s="129"/>
      <c r="H37" s="129"/>
      <c r="I37" s="28">
        <f>$I$31*F37</f>
        <v>186.43373</v>
      </c>
    </row>
    <row r="38" spans="1:11" ht="15" customHeight="1" x14ac:dyDescent="0.25">
      <c r="A38" s="22" t="s">
        <v>5</v>
      </c>
      <c r="B38" s="131" t="s">
        <v>42</v>
      </c>
      <c r="C38" s="131"/>
      <c r="D38" s="131"/>
      <c r="E38" s="131"/>
      <c r="F38" s="145">
        <v>0.121</v>
      </c>
      <c r="G38" s="129"/>
      <c r="H38" s="129"/>
      <c r="I38" s="28">
        <f>$I$31*F38</f>
        <v>270.81009999999998</v>
      </c>
      <c r="K38" s="31"/>
    </row>
    <row r="39" spans="1:11" ht="15" customHeight="1" x14ac:dyDescent="0.25">
      <c r="A39" s="128" t="s">
        <v>35</v>
      </c>
      <c r="B39" s="129"/>
      <c r="C39" s="129"/>
      <c r="D39" s="129"/>
      <c r="E39" s="129"/>
      <c r="F39" s="154">
        <f>SUM(F37:H38)</f>
        <v>0.20429999999999998</v>
      </c>
      <c r="G39" s="129"/>
      <c r="H39" s="129"/>
      <c r="I39" s="32">
        <f>SUM(I37:I38)</f>
        <v>457.24383</v>
      </c>
      <c r="K39" s="31"/>
    </row>
    <row r="40" spans="1:11" ht="15" customHeight="1" x14ac:dyDescent="0.25">
      <c r="A40" s="129"/>
      <c r="B40" s="129"/>
      <c r="C40" s="129"/>
      <c r="D40" s="129"/>
      <c r="E40" s="129"/>
      <c r="F40" s="129"/>
      <c r="G40" s="129"/>
      <c r="H40" s="129"/>
      <c r="I40" s="129"/>
    </row>
    <row r="41" spans="1:11" ht="15" customHeight="1" x14ac:dyDescent="0.25">
      <c r="A41" s="134" t="s">
        <v>43</v>
      </c>
      <c r="B41" s="133"/>
      <c r="C41" s="133"/>
      <c r="D41" s="133"/>
      <c r="E41" s="133"/>
      <c r="F41" s="133"/>
      <c r="G41" s="133"/>
      <c r="H41" s="133"/>
      <c r="I41" s="133"/>
    </row>
    <row r="42" spans="1:11" ht="15" customHeight="1" x14ac:dyDescent="0.25">
      <c r="A42" s="33">
        <v>44959</v>
      </c>
      <c r="B42" s="143" t="s">
        <v>44</v>
      </c>
      <c r="C42" s="133"/>
      <c r="D42" s="133"/>
      <c r="E42" s="133"/>
      <c r="F42" s="143" t="s">
        <v>40</v>
      </c>
      <c r="G42" s="133"/>
      <c r="H42" s="133"/>
      <c r="I42" s="27" t="s">
        <v>26</v>
      </c>
    </row>
    <row r="43" spans="1:11" ht="15" customHeight="1" x14ac:dyDescent="0.25">
      <c r="A43" s="22" t="s">
        <v>2</v>
      </c>
      <c r="B43" s="131" t="s">
        <v>45</v>
      </c>
      <c r="C43" s="131"/>
      <c r="D43" s="131"/>
      <c r="E43" s="131"/>
      <c r="F43" s="126">
        <v>0</v>
      </c>
      <c r="G43" s="129"/>
      <c r="H43" s="129"/>
      <c r="I43" s="28">
        <f t="shared" ref="I43:I50" si="0">($I$31+$I$39)*F43</f>
        <v>0</v>
      </c>
    </row>
    <row r="44" spans="1:11" ht="15" customHeight="1" x14ac:dyDescent="0.25">
      <c r="A44" s="22" t="s">
        <v>5</v>
      </c>
      <c r="B44" s="131" t="s">
        <v>46</v>
      </c>
      <c r="C44" s="131"/>
      <c r="D44" s="131"/>
      <c r="E44" s="131"/>
      <c r="F44" s="126">
        <v>2.5000000000000001E-2</v>
      </c>
      <c r="G44" s="129"/>
      <c r="H44" s="129"/>
      <c r="I44" s="28">
        <f t="shared" si="0"/>
        <v>67.383595749999998</v>
      </c>
    </row>
    <row r="45" spans="1:11" ht="15" customHeight="1" x14ac:dyDescent="0.25">
      <c r="A45" s="34" t="s">
        <v>7</v>
      </c>
      <c r="B45" s="157" t="s">
        <v>47</v>
      </c>
      <c r="C45" s="131"/>
      <c r="D45" s="131"/>
      <c r="E45" s="131"/>
      <c r="F45" s="158">
        <v>2.93E-2</v>
      </c>
      <c r="G45" s="129"/>
      <c r="H45" s="129"/>
      <c r="I45" s="28">
        <f t="shared" si="0"/>
        <v>78.973574219</v>
      </c>
    </row>
    <row r="46" spans="1:11" ht="15" customHeight="1" x14ac:dyDescent="0.25">
      <c r="A46" s="22" t="s">
        <v>9</v>
      </c>
      <c r="B46" s="131" t="s">
        <v>48</v>
      </c>
      <c r="C46" s="131"/>
      <c r="D46" s="131"/>
      <c r="E46" s="131"/>
      <c r="F46" s="126">
        <v>1.4999999999999999E-2</v>
      </c>
      <c r="G46" s="129"/>
      <c r="H46" s="129"/>
      <c r="I46" s="28">
        <f t="shared" si="0"/>
        <v>40.430157449999996</v>
      </c>
    </row>
    <row r="47" spans="1:11" ht="15" customHeight="1" x14ac:dyDescent="0.25">
      <c r="A47" s="22" t="s">
        <v>31</v>
      </c>
      <c r="B47" s="131" t="s">
        <v>49</v>
      </c>
      <c r="C47" s="131"/>
      <c r="D47" s="131"/>
      <c r="E47" s="131"/>
      <c r="F47" s="126">
        <v>0.01</v>
      </c>
      <c r="G47" s="129"/>
      <c r="H47" s="129"/>
      <c r="I47" s="28">
        <f t="shared" si="0"/>
        <v>26.953438299999998</v>
      </c>
    </row>
    <row r="48" spans="1:11" ht="15" customHeight="1" x14ac:dyDescent="0.25">
      <c r="A48" s="22" t="s">
        <v>33</v>
      </c>
      <c r="B48" s="131" t="s">
        <v>50</v>
      </c>
      <c r="C48" s="131"/>
      <c r="D48" s="131"/>
      <c r="E48" s="131"/>
      <c r="F48" s="126">
        <v>6.0000000000000001E-3</v>
      </c>
      <c r="G48" s="129"/>
      <c r="H48" s="129"/>
      <c r="I48" s="28">
        <f t="shared" si="0"/>
        <v>16.17206298</v>
      </c>
    </row>
    <row r="49" spans="1:12" ht="15" customHeight="1" x14ac:dyDescent="0.25">
      <c r="A49" s="22" t="s">
        <v>51</v>
      </c>
      <c r="B49" s="131" t="s">
        <v>52</v>
      </c>
      <c r="C49" s="131"/>
      <c r="D49" s="131"/>
      <c r="E49" s="131"/>
      <c r="F49" s="126">
        <v>2E-3</v>
      </c>
      <c r="G49" s="129"/>
      <c r="H49" s="129"/>
      <c r="I49" s="28">
        <f t="shared" si="0"/>
        <v>5.3906876599999993</v>
      </c>
    </row>
    <row r="50" spans="1:12" ht="15" customHeight="1" x14ac:dyDescent="0.25">
      <c r="A50" s="22" t="s">
        <v>53</v>
      </c>
      <c r="B50" s="131" t="s">
        <v>54</v>
      </c>
      <c r="C50" s="131"/>
      <c r="D50" s="131"/>
      <c r="E50" s="131"/>
      <c r="F50" s="126">
        <v>0.08</v>
      </c>
      <c r="G50" s="129"/>
      <c r="H50" s="129"/>
      <c r="I50" s="28">
        <f t="shared" si="0"/>
        <v>215.62750639999999</v>
      </c>
    </row>
    <row r="51" spans="1:12" ht="15" customHeight="1" x14ac:dyDescent="0.25">
      <c r="A51" s="128" t="s">
        <v>35</v>
      </c>
      <c r="B51" s="129"/>
      <c r="C51" s="129"/>
      <c r="D51" s="129"/>
      <c r="E51" s="129"/>
      <c r="F51" s="159">
        <f>SUM(F43:H50)</f>
        <v>0.1673</v>
      </c>
      <c r="G51" s="129"/>
      <c r="H51" s="129"/>
      <c r="I51" s="29">
        <f>SUM(I43:I50)</f>
        <v>450.93102275899992</v>
      </c>
    </row>
    <row r="52" spans="1:12" ht="15" customHeight="1" x14ac:dyDescent="0.25">
      <c r="A52" s="129"/>
      <c r="B52" s="129"/>
      <c r="C52" s="129"/>
      <c r="D52" s="129"/>
      <c r="E52" s="129"/>
      <c r="F52" s="129"/>
      <c r="G52" s="129"/>
      <c r="H52" s="129"/>
      <c r="I52" s="129"/>
    </row>
    <row r="53" spans="1:12" ht="15" customHeight="1" x14ac:dyDescent="0.25">
      <c r="A53" s="134" t="s">
        <v>55</v>
      </c>
      <c r="B53" s="133"/>
      <c r="C53" s="133"/>
      <c r="D53" s="133"/>
      <c r="E53" s="133"/>
      <c r="F53" s="133"/>
      <c r="G53" s="133"/>
      <c r="H53" s="133"/>
      <c r="I53" s="133"/>
    </row>
    <row r="54" spans="1:12" ht="15" customHeight="1" x14ac:dyDescent="0.25">
      <c r="A54" s="30">
        <v>44987</v>
      </c>
      <c r="B54" s="143" t="s">
        <v>56</v>
      </c>
      <c r="C54" s="133"/>
      <c r="D54" s="133"/>
      <c r="E54" s="133"/>
      <c r="F54" s="133"/>
      <c r="G54" s="133"/>
      <c r="H54" s="133"/>
      <c r="I54" s="27" t="s">
        <v>26</v>
      </c>
    </row>
    <row r="55" spans="1:12" ht="27.6" customHeight="1" x14ac:dyDescent="0.25">
      <c r="A55" s="129" t="s">
        <v>2</v>
      </c>
      <c r="B55" s="131" t="s">
        <v>57</v>
      </c>
      <c r="C55" s="131"/>
      <c r="D55" s="131"/>
      <c r="E55" s="50" t="s">
        <v>58</v>
      </c>
      <c r="F55" s="50" t="s">
        <v>59</v>
      </c>
      <c r="G55" s="161" t="s">
        <v>60</v>
      </c>
      <c r="H55" s="161"/>
      <c r="I55" s="140">
        <f>(E56*F56)+G56</f>
        <v>96.713999999999999</v>
      </c>
    </row>
    <row r="56" spans="1:12" ht="15" customHeight="1" x14ac:dyDescent="0.25">
      <c r="A56" s="129"/>
      <c r="B56" s="131"/>
      <c r="C56" s="131"/>
      <c r="D56" s="131"/>
      <c r="E56" s="48">
        <v>21</v>
      </c>
      <c r="F56" s="35">
        <f>5.5*2</f>
        <v>11</v>
      </c>
      <c r="G56" s="160">
        <f>IF($I$25*(-6%/30*30)&gt;-(E56*F56),$I$25*(-6%/30*30),-(E56*F56))</f>
        <v>-134.286</v>
      </c>
      <c r="H56" s="140"/>
      <c r="I56" s="140"/>
    </row>
    <row r="57" spans="1:12" ht="22.8" customHeight="1" x14ac:dyDescent="0.25">
      <c r="A57" s="129" t="s">
        <v>5</v>
      </c>
      <c r="B57" s="131" t="s">
        <v>61</v>
      </c>
      <c r="C57" s="131"/>
      <c r="D57" s="131"/>
      <c r="E57" s="50" t="s">
        <v>58</v>
      </c>
      <c r="F57" s="50" t="s">
        <v>62</v>
      </c>
      <c r="G57" s="161" t="s">
        <v>205</v>
      </c>
      <c r="H57" s="161"/>
      <c r="I57" s="140">
        <f>(F58-G58)*E58</f>
        <v>698.5440000000001</v>
      </c>
      <c r="K57" s="87"/>
      <c r="L57" s="93"/>
    </row>
    <row r="58" spans="1:12" ht="15" customHeight="1" x14ac:dyDescent="0.25">
      <c r="A58" s="129"/>
      <c r="B58" s="131"/>
      <c r="C58" s="131"/>
      <c r="D58" s="131"/>
      <c r="E58" s="48">
        <v>21</v>
      </c>
      <c r="F58" s="95">
        <v>33.6</v>
      </c>
      <c r="G58" s="160">
        <f>F58*1%</f>
        <v>0.33600000000000002</v>
      </c>
      <c r="H58" s="140"/>
      <c r="I58" s="140"/>
    </row>
    <row r="59" spans="1:12" ht="15" customHeight="1" x14ac:dyDescent="0.25">
      <c r="A59" s="22" t="s">
        <v>7</v>
      </c>
      <c r="B59" s="120" t="s">
        <v>204</v>
      </c>
      <c r="C59" s="121"/>
      <c r="D59" s="121"/>
      <c r="E59" s="121"/>
      <c r="F59" s="121"/>
      <c r="G59" s="121"/>
      <c r="H59" s="122"/>
      <c r="I59" s="28">
        <v>0</v>
      </c>
    </row>
    <row r="60" spans="1:12" ht="15" customHeight="1" x14ac:dyDescent="0.25">
      <c r="A60" s="128" t="s">
        <v>35</v>
      </c>
      <c r="B60" s="129"/>
      <c r="C60" s="129"/>
      <c r="D60" s="129"/>
      <c r="E60" s="129"/>
      <c r="F60" s="129"/>
      <c r="G60" s="129"/>
      <c r="H60" s="129"/>
      <c r="I60" s="29">
        <f>SUM(I55:I59)</f>
        <v>795.25800000000004</v>
      </c>
    </row>
    <row r="61" spans="1:12" ht="15" customHeight="1" x14ac:dyDescent="0.25">
      <c r="A61" s="129"/>
      <c r="B61" s="129"/>
      <c r="C61" s="129"/>
      <c r="D61" s="129"/>
      <c r="E61" s="129"/>
      <c r="F61" s="129"/>
      <c r="G61" s="129"/>
      <c r="H61" s="129"/>
      <c r="I61" s="129"/>
    </row>
    <row r="62" spans="1:12" ht="15" customHeight="1" x14ac:dyDescent="0.25">
      <c r="A62" s="134" t="s">
        <v>63</v>
      </c>
      <c r="B62" s="133"/>
      <c r="C62" s="133"/>
      <c r="D62" s="133"/>
      <c r="E62" s="133"/>
      <c r="F62" s="133"/>
      <c r="G62" s="133"/>
      <c r="H62" s="133"/>
      <c r="I62" s="133"/>
    </row>
    <row r="63" spans="1:12" ht="15" customHeight="1" x14ac:dyDescent="0.25">
      <c r="A63" s="36">
        <v>2</v>
      </c>
      <c r="B63" s="142" t="s">
        <v>64</v>
      </c>
      <c r="C63" s="133"/>
      <c r="D63" s="133"/>
      <c r="E63" s="133"/>
      <c r="F63" s="143" t="s">
        <v>40</v>
      </c>
      <c r="G63" s="133"/>
      <c r="H63" s="133"/>
      <c r="I63" s="27" t="s">
        <v>26</v>
      </c>
    </row>
    <row r="64" spans="1:12" ht="15" customHeight="1" x14ac:dyDescent="0.25">
      <c r="A64" s="37">
        <v>44928</v>
      </c>
      <c r="B64" s="120" t="s">
        <v>39</v>
      </c>
      <c r="C64" s="121"/>
      <c r="D64" s="121"/>
      <c r="E64" s="122"/>
      <c r="F64" s="126">
        <f>F39</f>
        <v>0.20429999999999998</v>
      </c>
      <c r="G64" s="129"/>
      <c r="H64" s="129"/>
      <c r="I64" s="28">
        <f>$I$39</f>
        <v>457.24383</v>
      </c>
    </row>
    <row r="65" spans="1:9" ht="15" customHeight="1" x14ac:dyDescent="0.25">
      <c r="A65" s="37">
        <v>44959</v>
      </c>
      <c r="B65" s="131" t="s">
        <v>44</v>
      </c>
      <c r="C65" s="131"/>
      <c r="D65" s="131"/>
      <c r="E65" s="131"/>
      <c r="F65" s="126">
        <f>F51</f>
        <v>0.1673</v>
      </c>
      <c r="G65" s="129"/>
      <c r="H65" s="129"/>
      <c r="I65" s="28">
        <f>$I$51</f>
        <v>450.93102275899992</v>
      </c>
    </row>
    <row r="66" spans="1:9" ht="15" customHeight="1" x14ac:dyDescent="0.25">
      <c r="A66" s="37">
        <v>44987</v>
      </c>
      <c r="B66" s="131" t="s">
        <v>56</v>
      </c>
      <c r="C66" s="131"/>
      <c r="D66" s="131"/>
      <c r="E66" s="131"/>
      <c r="F66" s="126">
        <v>1</v>
      </c>
      <c r="G66" s="129"/>
      <c r="H66" s="129"/>
      <c r="I66" s="28">
        <f>$I$60</f>
        <v>795.25800000000004</v>
      </c>
    </row>
    <row r="67" spans="1:9" ht="15" customHeight="1" x14ac:dyDescent="0.25">
      <c r="A67" s="128" t="s">
        <v>35</v>
      </c>
      <c r="B67" s="129"/>
      <c r="C67" s="129"/>
      <c r="D67" s="129"/>
      <c r="E67" s="129"/>
      <c r="F67" s="162">
        <f>SUM(F64:H66)</f>
        <v>1.3715999999999999</v>
      </c>
      <c r="G67" s="129"/>
      <c r="H67" s="129"/>
      <c r="I67" s="32">
        <f>SUM(I64:I66)</f>
        <v>1703.4328527590001</v>
      </c>
    </row>
    <row r="68" spans="1:9" ht="15" customHeight="1" x14ac:dyDescent="0.25">
      <c r="A68" s="135"/>
      <c r="B68" s="136"/>
      <c r="C68" s="136"/>
      <c r="D68" s="136"/>
      <c r="E68" s="136"/>
      <c r="F68" s="136"/>
      <c r="G68" s="136"/>
      <c r="H68" s="136"/>
      <c r="I68" s="137"/>
    </row>
    <row r="69" spans="1:9" ht="15" customHeight="1" x14ac:dyDescent="0.25">
      <c r="A69" s="134" t="s">
        <v>65</v>
      </c>
      <c r="B69" s="133"/>
      <c r="C69" s="133"/>
      <c r="D69" s="133"/>
      <c r="E69" s="133"/>
      <c r="F69" s="133"/>
      <c r="G69" s="133"/>
      <c r="H69" s="133"/>
      <c r="I69" s="133"/>
    </row>
    <row r="70" spans="1:9" ht="15" customHeight="1" x14ac:dyDescent="0.25">
      <c r="A70" s="36">
        <v>3</v>
      </c>
      <c r="B70" s="163" t="s">
        <v>66</v>
      </c>
      <c r="C70" s="164"/>
      <c r="D70" s="164"/>
      <c r="E70" s="165"/>
      <c r="F70" s="166" t="s">
        <v>40</v>
      </c>
      <c r="G70" s="167"/>
      <c r="H70" s="168"/>
      <c r="I70" s="27" t="s">
        <v>26</v>
      </c>
    </row>
    <row r="71" spans="1:9" ht="15" customHeight="1" x14ac:dyDescent="0.25">
      <c r="A71" s="22" t="s">
        <v>2</v>
      </c>
      <c r="B71" s="120" t="s">
        <v>67</v>
      </c>
      <c r="C71" s="121"/>
      <c r="D71" s="121"/>
      <c r="E71" s="122"/>
      <c r="F71" s="169">
        <v>4.1999999999999997E-3</v>
      </c>
      <c r="G71" s="170"/>
      <c r="H71" s="171"/>
      <c r="I71" s="28">
        <f t="shared" ref="I71:I76" si="1">($I$31)*F71</f>
        <v>9.4000199999999996</v>
      </c>
    </row>
    <row r="72" spans="1:9" ht="31.2" customHeight="1" x14ac:dyDescent="0.25">
      <c r="A72" s="22" t="s">
        <v>5</v>
      </c>
      <c r="B72" s="120" t="s">
        <v>68</v>
      </c>
      <c r="C72" s="121"/>
      <c r="D72" s="121"/>
      <c r="E72" s="122"/>
      <c r="F72" s="169">
        <f>F50*F71</f>
        <v>3.3599999999999998E-4</v>
      </c>
      <c r="G72" s="170"/>
      <c r="H72" s="171"/>
      <c r="I72" s="28">
        <f t="shared" si="1"/>
        <v>0.75200159999999994</v>
      </c>
    </row>
    <row r="73" spans="1:9" ht="31.2" customHeight="1" x14ac:dyDescent="0.25">
      <c r="A73" s="22" t="s">
        <v>7</v>
      </c>
      <c r="B73" s="120" t="s">
        <v>69</v>
      </c>
      <c r="C73" s="121"/>
      <c r="D73" s="121"/>
      <c r="E73" s="122"/>
      <c r="F73" s="169">
        <v>3.4000000000000002E-2</v>
      </c>
      <c r="G73" s="170"/>
      <c r="H73" s="171"/>
      <c r="I73" s="28">
        <f t="shared" si="1"/>
        <v>76.095399999999998</v>
      </c>
    </row>
    <row r="74" spans="1:9" ht="15" customHeight="1" x14ac:dyDescent="0.25">
      <c r="A74" s="22" t="s">
        <v>9</v>
      </c>
      <c r="B74" s="120" t="s">
        <v>70</v>
      </c>
      <c r="C74" s="121"/>
      <c r="D74" s="121"/>
      <c r="E74" s="122"/>
      <c r="F74" s="169">
        <v>4.0000000000000002E-4</v>
      </c>
      <c r="G74" s="170"/>
      <c r="H74" s="171"/>
      <c r="I74" s="28">
        <f t="shared" si="1"/>
        <v>0.89524000000000004</v>
      </c>
    </row>
    <row r="75" spans="1:9" ht="27.6" customHeight="1" x14ac:dyDescent="0.25">
      <c r="A75" s="22" t="s">
        <v>31</v>
      </c>
      <c r="B75" s="120" t="s">
        <v>71</v>
      </c>
      <c r="C75" s="121"/>
      <c r="D75" s="121"/>
      <c r="E75" s="122"/>
      <c r="F75" s="169">
        <f>F74*F51</f>
        <v>6.6920000000000003E-5</v>
      </c>
      <c r="G75" s="170"/>
      <c r="H75" s="171"/>
      <c r="I75" s="28">
        <f t="shared" si="1"/>
        <v>0.14977365200000001</v>
      </c>
    </row>
    <row r="76" spans="1:9" ht="27.6" customHeight="1" x14ac:dyDescent="0.25">
      <c r="A76" s="22" t="s">
        <v>33</v>
      </c>
      <c r="B76" s="120" t="s">
        <v>69</v>
      </c>
      <c r="C76" s="121"/>
      <c r="D76" s="121"/>
      <c r="E76" s="122"/>
      <c r="F76" s="169">
        <v>6.0000000000000001E-3</v>
      </c>
      <c r="G76" s="170"/>
      <c r="H76" s="171"/>
      <c r="I76" s="28">
        <f t="shared" si="1"/>
        <v>13.428599999999999</v>
      </c>
    </row>
    <row r="77" spans="1:9" ht="15" customHeight="1" x14ac:dyDescent="0.25">
      <c r="A77" s="123" t="s">
        <v>35</v>
      </c>
      <c r="B77" s="124"/>
      <c r="C77" s="124"/>
      <c r="D77" s="124"/>
      <c r="E77" s="125"/>
      <c r="F77" s="172">
        <f>SUM(F71:H76)</f>
        <v>4.5002919999999995E-2</v>
      </c>
      <c r="G77" s="173"/>
      <c r="H77" s="174"/>
      <c r="I77" s="32">
        <f>SUM(I71:I76)</f>
        <v>100.72103525199999</v>
      </c>
    </row>
    <row r="78" spans="1:9" ht="1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7"/>
    </row>
    <row r="79" spans="1:9" ht="15" customHeight="1" x14ac:dyDescent="0.25">
      <c r="A79" s="134" t="s">
        <v>72</v>
      </c>
      <c r="B79" s="133"/>
      <c r="C79" s="133"/>
      <c r="D79" s="133"/>
      <c r="E79" s="133"/>
      <c r="F79" s="133"/>
      <c r="G79" s="133"/>
      <c r="H79" s="133"/>
      <c r="I79" s="133"/>
    </row>
    <row r="80" spans="1:9" ht="15" customHeight="1" x14ac:dyDescent="0.25">
      <c r="A80" s="134" t="s">
        <v>73</v>
      </c>
      <c r="B80" s="133"/>
      <c r="C80" s="133"/>
      <c r="D80" s="133"/>
      <c r="E80" s="133"/>
      <c r="F80" s="133"/>
      <c r="G80" s="133"/>
      <c r="H80" s="133"/>
      <c r="I80" s="133"/>
    </row>
    <row r="81" spans="1:9" ht="15" customHeight="1" x14ac:dyDescent="0.25">
      <c r="A81" s="40">
        <v>44930</v>
      </c>
      <c r="B81" s="142" t="s">
        <v>74</v>
      </c>
      <c r="C81" s="133"/>
      <c r="D81" s="133"/>
      <c r="E81" s="133"/>
      <c r="F81" s="143" t="s">
        <v>40</v>
      </c>
      <c r="G81" s="133"/>
      <c r="H81" s="133"/>
      <c r="I81" s="27" t="s">
        <v>26</v>
      </c>
    </row>
    <row r="82" spans="1:9" ht="15" customHeight="1" x14ac:dyDescent="0.25">
      <c r="A82" s="22" t="s">
        <v>2</v>
      </c>
      <c r="B82" s="131" t="s">
        <v>75</v>
      </c>
      <c r="C82" s="131"/>
      <c r="D82" s="131"/>
      <c r="E82" s="131"/>
      <c r="F82" s="126">
        <v>9.4999999999999998E-3</v>
      </c>
      <c r="G82" s="129"/>
      <c r="H82" s="129"/>
      <c r="I82" s="28">
        <f>($I$31)*F82</f>
        <v>21.261949999999999</v>
      </c>
    </row>
    <row r="83" spans="1:9" ht="15" customHeight="1" x14ac:dyDescent="0.25">
      <c r="A83" s="22" t="s">
        <v>5</v>
      </c>
      <c r="B83" s="131" t="s">
        <v>76</v>
      </c>
      <c r="C83" s="131"/>
      <c r="D83" s="131"/>
      <c r="E83" s="131"/>
      <c r="F83" s="126">
        <v>1E-3</v>
      </c>
      <c r="G83" s="129"/>
      <c r="H83" s="129"/>
      <c r="I83" s="28">
        <f>($I$31)*F83</f>
        <v>2.2380999999999998</v>
      </c>
    </row>
    <row r="84" spans="1:9" ht="15" customHeight="1" x14ac:dyDescent="0.25">
      <c r="A84" s="22" t="s">
        <v>7</v>
      </c>
      <c r="B84" s="131" t="s">
        <v>77</v>
      </c>
      <c r="C84" s="131"/>
      <c r="D84" s="131"/>
      <c r="E84" s="131"/>
      <c r="F84" s="126">
        <v>1E-3</v>
      </c>
      <c r="G84" s="129"/>
      <c r="H84" s="129"/>
      <c r="I84" s="28">
        <f>($I$31)*F84</f>
        <v>2.2380999999999998</v>
      </c>
    </row>
    <row r="85" spans="1:9" ht="15" customHeight="1" x14ac:dyDescent="0.25">
      <c r="A85" s="22" t="s">
        <v>9</v>
      </c>
      <c r="B85" s="131" t="s">
        <v>78</v>
      </c>
      <c r="C85" s="131"/>
      <c r="D85" s="131"/>
      <c r="E85" s="131"/>
      <c r="F85" s="126">
        <v>1E-3</v>
      </c>
      <c r="G85" s="129"/>
      <c r="H85" s="129"/>
      <c r="I85" s="28">
        <f>($I$31)*F85</f>
        <v>2.2380999999999998</v>
      </c>
    </row>
    <row r="86" spans="1:9" ht="15" customHeight="1" x14ac:dyDescent="0.25">
      <c r="A86" s="22" t="s">
        <v>31</v>
      </c>
      <c r="B86" s="131" t="s">
        <v>79</v>
      </c>
      <c r="C86" s="131"/>
      <c r="D86" s="131"/>
      <c r="E86" s="131"/>
      <c r="F86" s="126">
        <v>1E-3</v>
      </c>
      <c r="G86" s="129"/>
      <c r="H86" s="129"/>
      <c r="I86" s="28">
        <f>($I$31)*F86</f>
        <v>2.2380999999999998</v>
      </c>
    </row>
    <row r="87" spans="1:9" ht="15" customHeight="1" x14ac:dyDescent="0.25">
      <c r="A87" s="128" t="s">
        <v>35</v>
      </c>
      <c r="B87" s="129"/>
      <c r="C87" s="129"/>
      <c r="D87" s="129"/>
      <c r="E87" s="129"/>
      <c r="F87" s="162">
        <f>SUM(F82:H86)</f>
        <v>1.3500000000000002E-2</v>
      </c>
      <c r="G87" s="129"/>
      <c r="H87" s="129"/>
      <c r="I87" s="32">
        <f>SUM(I82:I86)</f>
        <v>30.214349999999996</v>
      </c>
    </row>
    <row r="88" spans="1:9" ht="15" customHeight="1" x14ac:dyDescent="0.25">
      <c r="A88" s="135"/>
      <c r="B88" s="136"/>
      <c r="C88" s="136"/>
      <c r="D88" s="136"/>
      <c r="E88" s="136"/>
      <c r="F88" s="136"/>
      <c r="G88" s="136"/>
      <c r="H88" s="136"/>
      <c r="I88" s="137"/>
    </row>
    <row r="89" spans="1:9" ht="15" customHeight="1" x14ac:dyDescent="0.25">
      <c r="A89" s="134" t="s">
        <v>80</v>
      </c>
      <c r="B89" s="133"/>
      <c r="C89" s="133"/>
      <c r="D89" s="133"/>
      <c r="E89" s="133"/>
      <c r="F89" s="133"/>
      <c r="G89" s="133"/>
      <c r="H89" s="133"/>
      <c r="I89" s="133"/>
    </row>
    <row r="90" spans="1:9" ht="15" customHeight="1" x14ac:dyDescent="0.25">
      <c r="A90" s="40">
        <v>44961</v>
      </c>
      <c r="B90" s="142" t="s">
        <v>81</v>
      </c>
      <c r="C90" s="133"/>
      <c r="D90" s="133"/>
      <c r="E90" s="133"/>
      <c r="F90" s="143" t="s">
        <v>40</v>
      </c>
      <c r="G90" s="133"/>
      <c r="H90" s="133"/>
      <c r="I90" s="27" t="s">
        <v>26</v>
      </c>
    </row>
    <row r="91" spans="1:9" ht="15" customHeight="1" x14ac:dyDescent="0.25">
      <c r="A91" s="22" t="s">
        <v>2</v>
      </c>
      <c r="B91" s="129" t="s">
        <v>82</v>
      </c>
      <c r="C91" s="129"/>
      <c r="D91" s="129"/>
      <c r="E91" s="129"/>
      <c r="F91" s="126">
        <v>0</v>
      </c>
      <c r="G91" s="129"/>
      <c r="H91" s="129"/>
      <c r="I91" s="28">
        <v>0</v>
      </c>
    </row>
    <row r="92" spans="1:9" ht="15" customHeight="1" x14ac:dyDescent="0.25">
      <c r="A92" s="128" t="s">
        <v>35</v>
      </c>
      <c r="B92" s="129"/>
      <c r="C92" s="129"/>
      <c r="D92" s="129"/>
      <c r="E92" s="129"/>
      <c r="F92" s="162">
        <v>0</v>
      </c>
      <c r="G92" s="129"/>
      <c r="H92" s="129"/>
      <c r="I92" s="32">
        <f>SUM(I91)</f>
        <v>0</v>
      </c>
    </row>
    <row r="93" spans="1:9" ht="15" customHeight="1" x14ac:dyDescent="0.25">
      <c r="A93" s="155" t="s">
        <v>83</v>
      </c>
      <c r="B93" s="156"/>
      <c r="C93" s="156"/>
      <c r="D93" s="156"/>
      <c r="E93" s="156"/>
      <c r="F93" s="156"/>
      <c r="G93" s="156"/>
      <c r="H93" s="156"/>
      <c r="I93" s="156"/>
    </row>
    <row r="94" spans="1:9" ht="15" customHeight="1" x14ac:dyDescent="0.25">
      <c r="A94" s="135"/>
      <c r="B94" s="136"/>
      <c r="C94" s="136"/>
      <c r="D94" s="136"/>
      <c r="E94" s="136"/>
      <c r="F94" s="136"/>
      <c r="G94" s="136"/>
      <c r="H94" s="136"/>
      <c r="I94" s="137"/>
    </row>
    <row r="95" spans="1:9" ht="15" customHeight="1" x14ac:dyDescent="0.25">
      <c r="A95" s="134" t="s">
        <v>84</v>
      </c>
      <c r="B95" s="133"/>
      <c r="C95" s="133"/>
      <c r="D95" s="133"/>
      <c r="E95" s="133"/>
      <c r="F95" s="133"/>
      <c r="G95" s="133"/>
      <c r="H95" s="133"/>
      <c r="I95" s="133"/>
    </row>
    <row r="96" spans="1:9" ht="15" customHeight="1" x14ac:dyDescent="0.25">
      <c r="A96" s="36">
        <v>4</v>
      </c>
      <c r="B96" s="142" t="s">
        <v>85</v>
      </c>
      <c r="C96" s="133"/>
      <c r="D96" s="133"/>
      <c r="E96" s="133"/>
      <c r="F96" s="143" t="s">
        <v>40</v>
      </c>
      <c r="G96" s="133"/>
      <c r="H96" s="133"/>
      <c r="I96" s="27" t="s">
        <v>26</v>
      </c>
    </row>
    <row r="97" spans="1:9" ht="15" customHeight="1" x14ac:dyDescent="0.25">
      <c r="A97" s="37">
        <v>44930</v>
      </c>
      <c r="B97" s="131" t="s">
        <v>86</v>
      </c>
      <c r="C97" s="131"/>
      <c r="D97" s="131"/>
      <c r="E97" s="131"/>
      <c r="F97" s="126">
        <f>F87</f>
        <v>1.3500000000000002E-2</v>
      </c>
      <c r="G97" s="129"/>
      <c r="H97" s="129"/>
      <c r="I97" s="28">
        <f>I87</f>
        <v>30.214349999999996</v>
      </c>
    </row>
    <row r="98" spans="1:9" ht="15" customHeight="1" x14ac:dyDescent="0.25">
      <c r="A98" s="37">
        <v>44961</v>
      </c>
      <c r="B98" s="131" t="s">
        <v>87</v>
      </c>
      <c r="C98" s="131"/>
      <c r="D98" s="131"/>
      <c r="E98" s="131"/>
      <c r="F98" s="126">
        <f>F92</f>
        <v>0</v>
      </c>
      <c r="G98" s="129"/>
      <c r="H98" s="129"/>
      <c r="I98" s="28">
        <f>I92</f>
        <v>0</v>
      </c>
    </row>
    <row r="99" spans="1:9" ht="15" customHeight="1" x14ac:dyDescent="0.25">
      <c r="A99" s="128" t="s">
        <v>35</v>
      </c>
      <c r="B99" s="129"/>
      <c r="C99" s="129"/>
      <c r="D99" s="129"/>
      <c r="E99" s="129"/>
      <c r="F99" s="162">
        <f>SUM(F97:H98)</f>
        <v>1.3500000000000002E-2</v>
      </c>
      <c r="G99" s="129"/>
      <c r="H99" s="129"/>
      <c r="I99" s="32">
        <f>SUM(I97:I98)</f>
        <v>30.214349999999996</v>
      </c>
    </row>
    <row r="100" spans="1:9" ht="15" customHeight="1" x14ac:dyDescent="0.25">
      <c r="A100" s="135"/>
      <c r="B100" s="136"/>
      <c r="C100" s="136"/>
      <c r="D100" s="136"/>
      <c r="E100" s="136"/>
      <c r="F100" s="136"/>
      <c r="G100" s="136"/>
      <c r="H100" s="136"/>
      <c r="I100" s="137"/>
    </row>
    <row r="101" spans="1:9" ht="15" customHeight="1" x14ac:dyDescent="0.25">
      <c r="A101" s="134" t="s">
        <v>88</v>
      </c>
      <c r="B101" s="133"/>
      <c r="C101" s="133"/>
      <c r="D101" s="133"/>
      <c r="E101" s="133"/>
      <c r="F101" s="133"/>
      <c r="G101" s="133"/>
      <c r="H101" s="133"/>
      <c r="I101" s="133"/>
    </row>
    <row r="102" spans="1:9" ht="15" customHeight="1" x14ac:dyDescent="0.25">
      <c r="A102" s="41">
        <v>5</v>
      </c>
      <c r="B102" s="134" t="s">
        <v>89</v>
      </c>
      <c r="C102" s="133"/>
      <c r="D102" s="133"/>
      <c r="E102" s="133"/>
      <c r="F102" s="133"/>
      <c r="G102" s="133"/>
      <c r="H102" s="133"/>
      <c r="I102" s="41" t="s">
        <v>26</v>
      </c>
    </row>
    <row r="103" spans="1:9" ht="15" customHeight="1" x14ac:dyDescent="0.25">
      <c r="A103" s="22" t="s">
        <v>2</v>
      </c>
      <c r="B103" s="131" t="s">
        <v>114</v>
      </c>
      <c r="C103" s="131"/>
      <c r="D103" s="131"/>
      <c r="E103" s="131"/>
      <c r="F103" s="131"/>
      <c r="G103" s="131"/>
      <c r="H103" s="131"/>
      <c r="I103" s="28">
        <f>'1.Uniforme'!$H$7</f>
        <v>33.333333333333336</v>
      </c>
    </row>
    <row r="104" spans="1:9" ht="15" customHeight="1" x14ac:dyDescent="0.25">
      <c r="A104" s="22" t="s">
        <v>5</v>
      </c>
      <c r="B104" s="131" t="s">
        <v>90</v>
      </c>
      <c r="C104" s="131"/>
      <c r="D104" s="131"/>
      <c r="E104" s="131"/>
      <c r="F104" s="131"/>
      <c r="G104" s="131"/>
      <c r="H104" s="131"/>
      <c r="I104" s="28">
        <f>'relógio de ponto'!$E$6</f>
        <v>4.0874207540874208</v>
      </c>
    </row>
    <row r="105" spans="1:9" ht="15" customHeight="1" x14ac:dyDescent="0.25">
      <c r="A105" s="128" t="s">
        <v>91</v>
      </c>
      <c r="B105" s="129"/>
      <c r="C105" s="129"/>
      <c r="D105" s="129"/>
      <c r="E105" s="129"/>
      <c r="F105" s="129"/>
      <c r="G105" s="129"/>
      <c r="H105" s="129"/>
      <c r="I105" s="32">
        <f>SUM(I103:I104)</f>
        <v>37.420754087420754</v>
      </c>
    </row>
    <row r="106" spans="1:9" ht="15" customHeight="1" x14ac:dyDescent="0.25">
      <c r="A106" s="135"/>
      <c r="B106" s="136"/>
      <c r="C106" s="136"/>
      <c r="D106" s="136"/>
      <c r="E106" s="136"/>
      <c r="F106" s="136"/>
      <c r="G106" s="136"/>
      <c r="H106" s="136"/>
      <c r="I106" s="137"/>
    </row>
    <row r="107" spans="1:9" ht="15" customHeight="1" x14ac:dyDescent="0.25">
      <c r="A107" s="134" t="s">
        <v>92</v>
      </c>
      <c r="B107" s="133"/>
      <c r="C107" s="133"/>
      <c r="D107" s="133"/>
      <c r="E107" s="133"/>
      <c r="F107" s="133"/>
      <c r="G107" s="133"/>
      <c r="H107" s="133"/>
      <c r="I107" s="133"/>
    </row>
    <row r="108" spans="1:9" ht="15" customHeight="1" x14ac:dyDescent="0.25">
      <c r="A108" s="41">
        <v>6</v>
      </c>
      <c r="B108" s="134" t="s">
        <v>93</v>
      </c>
      <c r="C108" s="134"/>
      <c r="D108" s="134"/>
      <c r="E108" s="134"/>
      <c r="F108" s="134" t="s">
        <v>40</v>
      </c>
      <c r="G108" s="134"/>
      <c r="H108" s="134"/>
      <c r="I108" s="41" t="s">
        <v>26</v>
      </c>
    </row>
    <row r="109" spans="1:9" ht="15" customHeight="1" x14ac:dyDescent="0.25">
      <c r="A109" s="129" t="s">
        <v>2</v>
      </c>
      <c r="B109" s="131" t="s">
        <v>94</v>
      </c>
      <c r="C109" s="131"/>
      <c r="D109" s="139" t="s">
        <v>95</v>
      </c>
      <c r="E109" s="139"/>
      <c r="F109" s="138">
        <v>2.7614E-2</v>
      </c>
      <c r="G109" s="138"/>
      <c r="H109" s="138"/>
      <c r="I109" s="140">
        <f>($I$31+$I$39+$I$51+$I$60+$I$77+$I$87+$I$92+$I$105)*F109</f>
        <v>113.4904746278058</v>
      </c>
    </row>
    <row r="110" spans="1:9" ht="15" customHeight="1" x14ac:dyDescent="0.25">
      <c r="A110" s="129"/>
      <c r="B110" s="131"/>
      <c r="C110" s="131"/>
      <c r="D110" s="140">
        <f>($I$31+$I$39+$I$51+$I$60+$I$77+$I$87+$I$92+$I$105)</f>
        <v>4109.8889920984211</v>
      </c>
      <c r="E110" s="140"/>
      <c r="F110" s="138"/>
      <c r="G110" s="138"/>
      <c r="H110" s="138"/>
      <c r="I110" s="140"/>
    </row>
    <row r="111" spans="1:9" ht="15" customHeight="1" x14ac:dyDescent="0.25">
      <c r="A111" s="129" t="s">
        <v>5</v>
      </c>
      <c r="B111" s="131" t="s">
        <v>96</v>
      </c>
      <c r="C111" s="131"/>
      <c r="D111" s="141" t="s">
        <v>97</v>
      </c>
      <c r="E111" s="141"/>
      <c r="F111" s="138">
        <f>F109</f>
        <v>2.7614E-2</v>
      </c>
      <c r="G111" s="138"/>
      <c r="H111" s="138"/>
      <c r="I111" s="140">
        <f>($I$31+$I$39+$I$51+$I$60+$I$77+$I$87+$I$92+$I$105+$I$109)*F111</f>
        <v>116.62440059417804</v>
      </c>
    </row>
    <row r="112" spans="1:9" ht="15" customHeight="1" x14ac:dyDescent="0.25">
      <c r="A112" s="129"/>
      <c r="B112" s="131"/>
      <c r="C112" s="131"/>
      <c r="D112" s="140">
        <f>($I$31+$I$39+$I$51+$I$60+$I$77+$I$87+$I$92+$I$105+$I$109)</f>
        <v>4223.3794667262273</v>
      </c>
      <c r="E112" s="140"/>
      <c r="F112" s="138"/>
      <c r="G112" s="138"/>
      <c r="H112" s="138"/>
      <c r="I112" s="140"/>
    </row>
    <row r="113" spans="1:26" ht="15" customHeight="1" x14ac:dyDescent="0.25">
      <c r="A113" s="129" t="s">
        <v>7</v>
      </c>
      <c r="B113" s="131" t="s">
        <v>98</v>
      </c>
      <c r="C113" s="131"/>
      <c r="D113" s="141" t="s">
        <v>99</v>
      </c>
      <c r="E113" s="141"/>
      <c r="F113" s="127">
        <f>SUM(F115:F118)</f>
        <v>0.13150000000000001</v>
      </c>
      <c r="G113" s="127"/>
      <c r="H113" s="127"/>
      <c r="I113" s="175">
        <f>F113*$I$130</f>
        <v>657.12128000000007</v>
      </c>
    </row>
    <row r="114" spans="1:26" ht="15" customHeight="1" x14ac:dyDescent="0.25">
      <c r="A114" s="129"/>
      <c r="B114" s="131"/>
      <c r="C114" s="131"/>
      <c r="D114" s="140">
        <f>$I$130</f>
        <v>4997.12</v>
      </c>
      <c r="E114" s="140"/>
      <c r="F114" s="127"/>
      <c r="G114" s="127"/>
      <c r="H114" s="127"/>
      <c r="I114" s="140"/>
    </row>
    <row r="115" spans="1:26" ht="15" customHeight="1" x14ac:dyDescent="0.25">
      <c r="A115" s="129"/>
      <c r="B115" s="120" t="s">
        <v>100</v>
      </c>
      <c r="C115" s="121"/>
      <c r="D115" s="121"/>
      <c r="E115" s="122"/>
      <c r="F115" s="126">
        <v>6.4999999999999997E-3</v>
      </c>
      <c r="G115" s="126"/>
      <c r="H115" s="126"/>
      <c r="I115" s="26">
        <f>F115*$I$130</f>
        <v>32.481279999999998</v>
      </c>
    </row>
    <row r="116" spans="1:26" ht="15" customHeight="1" x14ac:dyDescent="0.25">
      <c r="A116" s="129"/>
      <c r="B116" s="120" t="s">
        <v>148</v>
      </c>
      <c r="C116" s="121"/>
      <c r="D116" s="121"/>
      <c r="E116" s="122"/>
      <c r="F116" s="126">
        <v>0.03</v>
      </c>
      <c r="G116" s="126"/>
      <c r="H116" s="126"/>
      <c r="I116" s="26">
        <f>F116*$I$130</f>
        <v>149.9136</v>
      </c>
    </row>
    <row r="117" spans="1:26" ht="15" customHeight="1" x14ac:dyDescent="0.25">
      <c r="A117" s="129"/>
      <c r="B117" s="120" t="s">
        <v>149</v>
      </c>
      <c r="C117" s="121"/>
      <c r="D117" s="121"/>
      <c r="E117" s="122"/>
      <c r="F117" s="126">
        <v>4.4999999999999998E-2</v>
      </c>
      <c r="G117" s="126"/>
      <c r="H117" s="126"/>
      <c r="I117" s="26">
        <f>F117*$I$130</f>
        <v>224.87039999999999</v>
      </c>
    </row>
    <row r="118" spans="1:26" ht="15" customHeight="1" x14ac:dyDescent="0.25">
      <c r="A118" s="129"/>
      <c r="B118" s="120" t="s">
        <v>101</v>
      </c>
      <c r="C118" s="121"/>
      <c r="D118" s="121"/>
      <c r="E118" s="122"/>
      <c r="F118" s="126">
        <v>0.05</v>
      </c>
      <c r="G118" s="126"/>
      <c r="H118" s="126"/>
      <c r="I118" s="26">
        <f>F118*$I$130</f>
        <v>249.85599999999999</v>
      </c>
    </row>
    <row r="119" spans="1:26" ht="15" customHeight="1" x14ac:dyDescent="0.25">
      <c r="A119" s="123" t="s">
        <v>102</v>
      </c>
      <c r="B119" s="124"/>
      <c r="C119" s="124"/>
      <c r="D119" s="124"/>
      <c r="E119" s="125"/>
      <c r="F119" s="127">
        <f>SUM(F109:F114)</f>
        <v>0.18672800000000001</v>
      </c>
      <c r="G119" s="127"/>
      <c r="H119" s="127"/>
      <c r="I119" s="32">
        <f>SUM(I109:I114)</f>
        <v>887.23615522198384</v>
      </c>
    </row>
    <row r="120" spans="1:26" ht="15" customHeight="1" x14ac:dyDescent="0.25">
      <c r="A120" s="129"/>
      <c r="B120" s="129"/>
      <c r="C120" s="129"/>
      <c r="D120" s="129"/>
      <c r="E120" s="129"/>
      <c r="F120" s="129"/>
      <c r="G120" s="129"/>
      <c r="H120" s="129"/>
      <c r="I120" s="129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</row>
    <row r="121" spans="1:26" ht="15" customHeight="1" x14ac:dyDescent="0.25">
      <c r="A121" s="132" t="s">
        <v>103</v>
      </c>
      <c r="B121" s="133"/>
      <c r="C121" s="133"/>
      <c r="D121" s="133"/>
      <c r="E121" s="133"/>
      <c r="F121" s="133"/>
      <c r="G121" s="133"/>
      <c r="H121" s="133"/>
      <c r="I121" s="133"/>
    </row>
    <row r="122" spans="1:26" ht="15" customHeight="1" x14ac:dyDescent="0.25">
      <c r="A122" s="134" t="s">
        <v>104</v>
      </c>
      <c r="B122" s="133"/>
      <c r="C122" s="133"/>
      <c r="D122" s="133"/>
      <c r="E122" s="133"/>
      <c r="F122" s="133"/>
      <c r="G122" s="133"/>
      <c r="H122" s="133"/>
      <c r="I122" s="41" t="s">
        <v>26</v>
      </c>
    </row>
    <row r="123" spans="1:26" ht="15" customHeight="1" x14ac:dyDescent="0.25">
      <c r="A123" s="22" t="s">
        <v>2</v>
      </c>
      <c r="B123" s="131" t="s">
        <v>105</v>
      </c>
      <c r="C123" s="131"/>
      <c r="D123" s="131"/>
      <c r="E123" s="131"/>
      <c r="F123" s="131"/>
      <c r="G123" s="131"/>
      <c r="H123" s="131"/>
      <c r="I123" s="28">
        <f>$I$31</f>
        <v>2238.1</v>
      </c>
    </row>
    <row r="124" spans="1:26" ht="15" customHeight="1" x14ac:dyDescent="0.25">
      <c r="A124" s="22" t="s">
        <v>5</v>
      </c>
      <c r="B124" s="131" t="s">
        <v>106</v>
      </c>
      <c r="C124" s="131"/>
      <c r="D124" s="131"/>
      <c r="E124" s="131"/>
      <c r="F124" s="131"/>
      <c r="G124" s="131"/>
      <c r="H124" s="131"/>
      <c r="I124" s="28">
        <f>$I$67</f>
        <v>1703.4328527590001</v>
      </c>
    </row>
    <row r="125" spans="1:26" ht="15" customHeight="1" x14ac:dyDescent="0.25">
      <c r="A125" s="22" t="s">
        <v>7</v>
      </c>
      <c r="B125" s="131" t="s">
        <v>107</v>
      </c>
      <c r="C125" s="131"/>
      <c r="D125" s="131"/>
      <c r="E125" s="131"/>
      <c r="F125" s="131"/>
      <c r="G125" s="131"/>
      <c r="H125" s="131"/>
      <c r="I125" s="28">
        <f>$I$77</f>
        <v>100.72103525199999</v>
      </c>
    </row>
    <row r="126" spans="1:26" ht="15" customHeight="1" x14ac:dyDescent="0.25">
      <c r="A126" s="22" t="s">
        <v>9</v>
      </c>
      <c r="B126" s="131" t="s">
        <v>108</v>
      </c>
      <c r="C126" s="131"/>
      <c r="D126" s="131"/>
      <c r="E126" s="131"/>
      <c r="F126" s="131"/>
      <c r="G126" s="131"/>
      <c r="H126" s="131"/>
      <c r="I126" s="28">
        <f>$I$99</f>
        <v>30.214349999999996</v>
      </c>
    </row>
    <row r="127" spans="1:26" ht="15" customHeight="1" x14ac:dyDescent="0.25">
      <c r="A127" s="22" t="s">
        <v>109</v>
      </c>
      <c r="B127" s="131" t="s">
        <v>110</v>
      </c>
      <c r="C127" s="131"/>
      <c r="D127" s="131"/>
      <c r="E127" s="131"/>
      <c r="F127" s="131"/>
      <c r="G127" s="131"/>
      <c r="H127" s="131"/>
      <c r="I127" s="28">
        <f>$I$105</f>
        <v>37.420754087420754</v>
      </c>
    </row>
    <row r="128" spans="1:26" ht="15" customHeight="1" x14ac:dyDescent="0.25">
      <c r="A128" s="22"/>
      <c r="B128" s="130" t="s">
        <v>111</v>
      </c>
      <c r="C128" s="129"/>
      <c r="D128" s="129"/>
      <c r="E128" s="129"/>
      <c r="F128" s="129"/>
      <c r="G128" s="129"/>
      <c r="H128" s="129"/>
      <c r="I128" s="26">
        <f>SUM(I123:I127)</f>
        <v>4109.8889920984211</v>
      </c>
    </row>
    <row r="129" spans="1:11" ht="15" customHeight="1" x14ac:dyDescent="0.25">
      <c r="A129" s="22" t="s">
        <v>33</v>
      </c>
      <c r="B129" s="131" t="s">
        <v>112</v>
      </c>
      <c r="C129" s="131"/>
      <c r="D129" s="131"/>
      <c r="E129" s="131"/>
      <c r="F129" s="131"/>
      <c r="G129" s="131"/>
      <c r="H129" s="131"/>
      <c r="I129" s="28">
        <f>$I$119</f>
        <v>887.23615522198384</v>
      </c>
    </row>
    <row r="130" spans="1:11" ht="15" customHeight="1" x14ac:dyDescent="0.25">
      <c r="A130" s="128" t="s">
        <v>113</v>
      </c>
      <c r="B130" s="129"/>
      <c r="C130" s="129"/>
      <c r="D130" s="129"/>
      <c r="E130" s="129"/>
      <c r="F130" s="129"/>
      <c r="G130" s="129"/>
      <c r="H130" s="129"/>
      <c r="I130" s="32">
        <f>TRUNC(($I$109+$I$111+$I$128)/(1-$F$113),2)</f>
        <v>4997.12</v>
      </c>
      <c r="K130" s="39"/>
    </row>
    <row r="131" spans="1:11" ht="15" customHeight="1" x14ac:dyDescent="0.25">
      <c r="A131" s="128" t="s">
        <v>151</v>
      </c>
      <c r="B131" s="129"/>
      <c r="C131" s="129"/>
      <c r="D131" s="129"/>
      <c r="E131" s="129"/>
      <c r="F131" s="129"/>
      <c r="G131" s="129"/>
      <c r="H131" s="129"/>
      <c r="I131" s="32">
        <f>I130*$H$14</f>
        <v>4977131.5199999996</v>
      </c>
    </row>
    <row r="132" spans="1:11" ht="15" customHeight="1" x14ac:dyDescent="0.25">
      <c r="A132" s="128" t="s">
        <v>162</v>
      </c>
      <c r="B132" s="129"/>
      <c r="C132" s="129"/>
      <c r="D132" s="129"/>
      <c r="E132" s="129"/>
      <c r="F132" s="129"/>
      <c r="G132" s="129"/>
      <c r="H132" s="129"/>
      <c r="I132" s="32">
        <f>I131*12</f>
        <v>59725578.239999995</v>
      </c>
    </row>
  </sheetData>
  <mergeCells count="207">
    <mergeCell ref="I111:I112"/>
    <mergeCell ref="I113:I114"/>
    <mergeCell ref="A109:A110"/>
    <mergeCell ref="A111:A112"/>
    <mergeCell ref="A99:E99"/>
    <mergeCell ref="F99:H99"/>
    <mergeCell ref="A101:I101"/>
    <mergeCell ref="B102:H102"/>
    <mergeCell ref="B103:H103"/>
    <mergeCell ref="B104:H104"/>
    <mergeCell ref="A105:H105"/>
    <mergeCell ref="A107:I107"/>
    <mergeCell ref="A92:E92"/>
    <mergeCell ref="F92:H92"/>
    <mergeCell ref="A93:I93"/>
    <mergeCell ref="A88:I88"/>
    <mergeCell ref="A95:I95"/>
    <mergeCell ref="F97:H97"/>
    <mergeCell ref="B98:E98"/>
    <mergeCell ref="F98:H98"/>
    <mergeCell ref="I109:I110"/>
    <mergeCell ref="B97:E97"/>
    <mergeCell ref="B86:E86"/>
    <mergeCell ref="F86:H86"/>
    <mergeCell ref="A87:E87"/>
    <mergeCell ref="F87:H87"/>
    <mergeCell ref="A89:I89"/>
    <mergeCell ref="B90:E90"/>
    <mergeCell ref="F90:H90"/>
    <mergeCell ref="B91:E91"/>
    <mergeCell ref="F91:H91"/>
    <mergeCell ref="B81:E81"/>
    <mergeCell ref="F81:H81"/>
    <mergeCell ref="F82:H82"/>
    <mergeCell ref="B82:E82"/>
    <mergeCell ref="B83:E83"/>
    <mergeCell ref="F83:H83"/>
    <mergeCell ref="B84:E84"/>
    <mergeCell ref="F84:H84"/>
    <mergeCell ref="B85:E85"/>
    <mergeCell ref="F85:H85"/>
    <mergeCell ref="A67:E67"/>
    <mergeCell ref="F67:H67"/>
    <mergeCell ref="A69:I69"/>
    <mergeCell ref="B72:E72"/>
    <mergeCell ref="B73:E73"/>
    <mergeCell ref="B74:E74"/>
    <mergeCell ref="B75:E75"/>
    <mergeCell ref="A79:I79"/>
    <mergeCell ref="A80:I80"/>
    <mergeCell ref="A78:I78"/>
    <mergeCell ref="B70:E70"/>
    <mergeCell ref="B71:E71"/>
    <mergeCell ref="B76:E76"/>
    <mergeCell ref="F70:H70"/>
    <mergeCell ref="F71:H71"/>
    <mergeCell ref="F72:H72"/>
    <mergeCell ref="F73:H73"/>
    <mergeCell ref="F74:H74"/>
    <mergeCell ref="F75:H75"/>
    <mergeCell ref="F76:H76"/>
    <mergeCell ref="F77:H77"/>
    <mergeCell ref="A77:E77"/>
    <mergeCell ref="I55:I56"/>
    <mergeCell ref="I57:I58"/>
    <mergeCell ref="G58:H58"/>
    <mergeCell ref="A52:I52"/>
    <mergeCell ref="A53:I53"/>
    <mergeCell ref="B54:H54"/>
    <mergeCell ref="B55:D56"/>
    <mergeCell ref="G55:H55"/>
    <mergeCell ref="G56:H56"/>
    <mergeCell ref="G57:H57"/>
    <mergeCell ref="B65:E65"/>
    <mergeCell ref="B66:E66"/>
    <mergeCell ref="A60:H60"/>
    <mergeCell ref="A61:I61"/>
    <mergeCell ref="A62:I62"/>
    <mergeCell ref="F63:H63"/>
    <mergeCell ref="F64:H64"/>
    <mergeCell ref="F65:H65"/>
    <mergeCell ref="F66:H66"/>
    <mergeCell ref="B42:E42"/>
    <mergeCell ref="F42:H42"/>
    <mergeCell ref="B63:E63"/>
    <mergeCell ref="B43:E43"/>
    <mergeCell ref="F43:H43"/>
    <mergeCell ref="B44:E44"/>
    <mergeCell ref="F44:H44"/>
    <mergeCell ref="B45:E45"/>
    <mergeCell ref="F45:H45"/>
    <mergeCell ref="F46:H46"/>
    <mergeCell ref="B46:E46"/>
    <mergeCell ref="B47:E47"/>
    <mergeCell ref="F47:H47"/>
    <mergeCell ref="B48:E48"/>
    <mergeCell ref="F48:H48"/>
    <mergeCell ref="B49:E49"/>
    <mergeCell ref="F49:H49"/>
    <mergeCell ref="B50:E50"/>
    <mergeCell ref="F50:H50"/>
    <mergeCell ref="A51:E51"/>
    <mergeCell ref="F51:H51"/>
    <mergeCell ref="A55:A56"/>
    <mergeCell ref="A57:A58"/>
    <mergeCell ref="B57:D58"/>
    <mergeCell ref="B29:H29"/>
    <mergeCell ref="A40:I40"/>
    <mergeCell ref="A41:I41"/>
    <mergeCell ref="A39:E39"/>
    <mergeCell ref="F39:H39"/>
    <mergeCell ref="A32:I32"/>
    <mergeCell ref="A33:I33"/>
    <mergeCell ref="A34:I34"/>
    <mergeCell ref="A35:I35"/>
    <mergeCell ref="F36:H36"/>
    <mergeCell ref="B36:E36"/>
    <mergeCell ref="B37:E37"/>
    <mergeCell ref="F37:H37"/>
    <mergeCell ref="B20:H20"/>
    <mergeCell ref="B21:H21"/>
    <mergeCell ref="A22:I22"/>
    <mergeCell ref="A23:I23"/>
    <mergeCell ref="B24:H24"/>
    <mergeCell ref="B25:H25"/>
    <mergeCell ref="B26:H26"/>
    <mergeCell ref="B27:H27"/>
    <mergeCell ref="B28:H28"/>
    <mergeCell ref="A1:I1"/>
    <mergeCell ref="A2:I2"/>
    <mergeCell ref="A5:I5"/>
    <mergeCell ref="A6:I6"/>
    <mergeCell ref="B7:F7"/>
    <mergeCell ref="G7:I7"/>
    <mergeCell ref="C14:D14"/>
    <mergeCell ref="E14:G14"/>
    <mergeCell ref="H14:I14"/>
    <mergeCell ref="A3:I3"/>
    <mergeCell ref="A4:I4"/>
    <mergeCell ref="B59:H59"/>
    <mergeCell ref="B64:E64"/>
    <mergeCell ref="A68:I68"/>
    <mergeCell ref="B8:F8"/>
    <mergeCell ref="G8:I8"/>
    <mergeCell ref="B9:F9"/>
    <mergeCell ref="G9:I9"/>
    <mergeCell ref="B10:F10"/>
    <mergeCell ref="G10:I10"/>
    <mergeCell ref="A12:I12"/>
    <mergeCell ref="A13:B13"/>
    <mergeCell ref="C13:D13"/>
    <mergeCell ref="E13:G13"/>
    <mergeCell ref="H13:I13"/>
    <mergeCell ref="A15:I15"/>
    <mergeCell ref="A16:I16"/>
    <mergeCell ref="B17:H17"/>
    <mergeCell ref="B18:H18"/>
    <mergeCell ref="B38:E38"/>
    <mergeCell ref="F38:H38"/>
    <mergeCell ref="B30:H30"/>
    <mergeCell ref="A31:H31"/>
    <mergeCell ref="A11:I11"/>
    <mergeCell ref="A14:B14"/>
    <mergeCell ref="B19:H19"/>
    <mergeCell ref="A94:I94"/>
    <mergeCell ref="A100:I100"/>
    <mergeCell ref="A106:I106"/>
    <mergeCell ref="A113:A118"/>
    <mergeCell ref="B108:E108"/>
    <mergeCell ref="B109:C110"/>
    <mergeCell ref="B111:C112"/>
    <mergeCell ref="B113:C114"/>
    <mergeCell ref="F108:H108"/>
    <mergeCell ref="F109:H110"/>
    <mergeCell ref="F111:H112"/>
    <mergeCell ref="F113:H114"/>
    <mergeCell ref="D109:E109"/>
    <mergeCell ref="D110:E110"/>
    <mergeCell ref="D111:E111"/>
    <mergeCell ref="D112:E112"/>
    <mergeCell ref="D113:E113"/>
    <mergeCell ref="D114:E114"/>
    <mergeCell ref="B115:E115"/>
    <mergeCell ref="B116:E116"/>
    <mergeCell ref="B117:E117"/>
    <mergeCell ref="B96:E96"/>
    <mergeCell ref="F96:H96"/>
    <mergeCell ref="B118:E118"/>
    <mergeCell ref="A119:E119"/>
    <mergeCell ref="F115:H115"/>
    <mergeCell ref="F116:H116"/>
    <mergeCell ref="F117:H117"/>
    <mergeCell ref="F118:H118"/>
    <mergeCell ref="F119:H119"/>
    <mergeCell ref="A131:H131"/>
    <mergeCell ref="A132:H132"/>
    <mergeCell ref="B128:H128"/>
    <mergeCell ref="B129:H129"/>
    <mergeCell ref="A130:H130"/>
    <mergeCell ref="B124:H124"/>
    <mergeCell ref="B125:H125"/>
    <mergeCell ref="B126:H126"/>
    <mergeCell ref="B127:H127"/>
    <mergeCell ref="A120:I120"/>
    <mergeCell ref="A121:I121"/>
    <mergeCell ref="A122:H122"/>
    <mergeCell ref="B123:H123"/>
  </mergeCells>
  <printOptions horizontalCentered="1" gridLines="1"/>
  <pageMargins left="0" right="0" top="1.5748031496062993" bottom="1.1811023622047245" header="0" footer="0"/>
  <pageSetup paperSize="9" scale="62" pageOrder="overThenDown" orientation="portrait" cellComments="atEnd" r:id="rId1"/>
  <headerFooter>
    <oddHeader>&amp;C&amp;G</oddHeader>
    <oddFooter>&amp;C&amp;"-,Negrito"TR SIA TRECHO 17 RUA 14 LOTE 170 – Brasília/DF – CEP: 71200-240 – (61) 3142-0377
licitacao.servicos@r7facilities.com.br</oddFooter>
  </headerFooter>
  <rowBreaks count="1" manualBreakCount="1">
    <brk id="68" max="8" man="1"/>
  </rowBreaks>
  <colBreaks count="1" manualBreakCount="1">
    <brk id="9" man="1"/>
  </colBreaks>
  <legacyDrawingHF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80CF74A-FE7C-4EFA-AAAA-81947A947126}">
  <sheetPr>
    <tabColor theme="6"/>
    <outlinePr summaryBelow="0" summaryRight="0"/>
  </sheetPr>
  <dimension ref="A1:Z132"/>
  <sheetViews>
    <sheetView showGridLines="0" view="pageBreakPreview" zoomScaleNormal="100" zoomScaleSheetLayoutView="100" workbookViewId="0">
      <selection activeCell="I131" sqref="I131"/>
    </sheetView>
  </sheetViews>
  <sheetFormatPr defaultColWidth="12.6640625" defaultRowHeight="15" customHeight="1" x14ac:dyDescent="0.25"/>
  <cols>
    <col min="1" max="1" width="4.77734375" style="23" customWidth="1"/>
    <col min="2" max="2" width="22.21875" style="23" customWidth="1"/>
    <col min="3" max="4" width="12.6640625" style="23" customWidth="1"/>
    <col min="5" max="5" width="13" style="23" customWidth="1"/>
    <col min="6" max="6" width="18.21875" style="23" customWidth="1"/>
    <col min="7" max="7" width="7.33203125" style="23" customWidth="1"/>
    <col min="8" max="8" width="8.44140625" style="23" customWidth="1"/>
    <col min="9" max="9" width="25.6640625" style="23" customWidth="1"/>
    <col min="10" max="16384" width="12.6640625" style="23"/>
  </cols>
  <sheetData>
    <row r="1" spans="1:9" ht="15" customHeight="1" x14ac:dyDescent="0.25">
      <c r="A1" s="148" t="str">
        <f>Proposta.DF!A7</f>
        <v>MINISTÉRIO DA GESTÃO E DA INOVAÇÃO EM SERVIÇOS PÚBLICOS</v>
      </c>
      <c r="B1" s="149"/>
      <c r="C1" s="149"/>
      <c r="D1" s="149"/>
      <c r="E1" s="149"/>
      <c r="F1" s="149"/>
      <c r="G1" s="149"/>
      <c r="H1" s="149"/>
      <c r="I1" s="150"/>
    </row>
    <row r="2" spans="1:9" ht="15" customHeight="1" x14ac:dyDescent="0.25">
      <c r="A2" s="134" t="s">
        <v>0</v>
      </c>
      <c r="B2" s="133"/>
      <c r="C2" s="133"/>
      <c r="D2" s="133"/>
      <c r="E2" s="133"/>
      <c r="F2" s="133"/>
      <c r="G2" s="133"/>
      <c r="H2" s="133"/>
      <c r="I2" s="133"/>
    </row>
    <row r="3" spans="1:9" ht="15" customHeight="1" x14ac:dyDescent="0.25">
      <c r="A3" s="120" t="s">
        <v>200</v>
      </c>
      <c r="B3" s="121"/>
      <c r="C3" s="121"/>
      <c r="D3" s="121"/>
      <c r="E3" s="121"/>
      <c r="F3" s="121"/>
      <c r="G3" s="121"/>
      <c r="H3" s="121"/>
      <c r="I3" s="122"/>
    </row>
    <row r="4" spans="1:9" ht="15" customHeight="1" x14ac:dyDescent="0.25">
      <c r="A4" s="120" t="s">
        <v>199</v>
      </c>
      <c r="B4" s="121"/>
      <c r="C4" s="121"/>
      <c r="D4" s="121"/>
      <c r="E4" s="121"/>
      <c r="F4" s="121"/>
      <c r="G4" s="121"/>
      <c r="H4" s="121"/>
      <c r="I4" s="122"/>
    </row>
    <row r="5" spans="1:9" ht="15" customHeight="1" x14ac:dyDescent="0.25">
      <c r="A5" s="129"/>
      <c r="B5" s="129"/>
      <c r="C5" s="129"/>
      <c r="D5" s="129"/>
      <c r="E5" s="129"/>
      <c r="F5" s="129"/>
      <c r="G5" s="129"/>
      <c r="H5" s="129"/>
      <c r="I5" s="129"/>
    </row>
    <row r="6" spans="1:9" ht="15" customHeight="1" x14ac:dyDescent="0.25">
      <c r="A6" s="134" t="s">
        <v>1</v>
      </c>
      <c r="B6" s="133"/>
      <c r="C6" s="133"/>
      <c r="D6" s="133"/>
      <c r="E6" s="133"/>
      <c r="F6" s="133"/>
      <c r="G6" s="133"/>
      <c r="H6" s="133"/>
      <c r="I6" s="133"/>
    </row>
    <row r="7" spans="1:9" ht="15" customHeight="1" x14ac:dyDescent="0.25">
      <c r="A7" s="22" t="s">
        <v>2</v>
      </c>
      <c r="B7" s="131" t="s">
        <v>3</v>
      </c>
      <c r="C7" s="131"/>
      <c r="D7" s="131"/>
      <c r="E7" s="131"/>
      <c r="F7" s="131"/>
      <c r="G7" s="129" t="s">
        <v>4</v>
      </c>
      <c r="H7" s="129"/>
      <c r="I7" s="129"/>
    </row>
    <row r="8" spans="1:9" ht="15" customHeight="1" x14ac:dyDescent="0.25">
      <c r="A8" s="22" t="s">
        <v>5</v>
      </c>
      <c r="B8" s="131" t="s">
        <v>6</v>
      </c>
      <c r="C8" s="131"/>
      <c r="D8" s="131"/>
      <c r="E8" s="131"/>
      <c r="F8" s="131"/>
      <c r="G8" s="129">
        <v>2023</v>
      </c>
      <c r="H8" s="129"/>
      <c r="I8" s="129"/>
    </row>
    <row r="9" spans="1:9" ht="15" customHeight="1" x14ac:dyDescent="0.25">
      <c r="A9" s="22" t="s">
        <v>7</v>
      </c>
      <c r="B9" s="131" t="s">
        <v>8</v>
      </c>
      <c r="C9" s="131"/>
      <c r="D9" s="131"/>
      <c r="E9" s="131"/>
      <c r="F9" s="131"/>
      <c r="G9" s="130" t="s">
        <v>203</v>
      </c>
      <c r="H9" s="130"/>
      <c r="I9" s="130"/>
    </row>
    <row r="10" spans="1:9" ht="15" customHeight="1" x14ac:dyDescent="0.25">
      <c r="A10" s="22" t="s">
        <v>9</v>
      </c>
      <c r="B10" s="131" t="s">
        <v>10</v>
      </c>
      <c r="C10" s="131"/>
      <c r="D10" s="131"/>
      <c r="E10" s="131"/>
      <c r="F10" s="131"/>
      <c r="G10" s="129">
        <v>30</v>
      </c>
      <c r="H10" s="129"/>
      <c r="I10" s="129"/>
    </row>
    <row r="11" spans="1:9" ht="15" customHeight="1" x14ac:dyDescent="0.25">
      <c r="A11" s="135"/>
      <c r="B11" s="136"/>
      <c r="C11" s="136"/>
      <c r="D11" s="136"/>
      <c r="E11" s="136"/>
      <c r="F11" s="136"/>
      <c r="G11" s="136"/>
      <c r="H11" s="136"/>
      <c r="I11" s="137"/>
    </row>
    <row r="12" spans="1:9" ht="15" customHeight="1" x14ac:dyDescent="0.25">
      <c r="A12" s="134" t="s">
        <v>11</v>
      </c>
      <c r="B12" s="133"/>
      <c r="C12" s="133"/>
      <c r="D12" s="133"/>
      <c r="E12" s="133"/>
      <c r="F12" s="133"/>
      <c r="G12" s="133"/>
      <c r="H12" s="133"/>
      <c r="I12" s="133"/>
    </row>
    <row r="13" spans="1:9" ht="15" customHeight="1" x14ac:dyDescent="0.25">
      <c r="A13" s="143" t="s">
        <v>12</v>
      </c>
      <c r="B13" s="133"/>
      <c r="C13" s="143" t="s">
        <v>13</v>
      </c>
      <c r="D13" s="133"/>
      <c r="E13" s="143" t="s">
        <v>14</v>
      </c>
      <c r="F13" s="133"/>
      <c r="G13" s="133"/>
      <c r="H13" s="143" t="s">
        <v>15</v>
      </c>
      <c r="I13" s="133"/>
    </row>
    <row r="14" spans="1:9" s="91" customFormat="1" ht="30" customHeight="1" x14ac:dyDescent="0.25">
      <c r="A14" s="146" t="s">
        <v>195</v>
      </c>
      <c r="B14" s="147"/>
      <c r="C14" s="130" t="s">
        <v>160</v>
      </c>
      <c r="D14" s="130"/>
      <c r="E14" s="130" t="s">
        <v>16</v>
      </c>
      <c r="F14" s="130"/>
      <c r="G14" s="130"/>
      <c r="H14" s="130">
        <v>3</v>
      </c>
      <c r="I14" s="130"/>
    </row>
    <row r="15" spans="1:9" ht="15" customHeight="1" x14ac:dyDescent="0.25">
      <c r="A15" s="134" t="s">
        <v>17</v>
      </c>
      <c r="B15" s="133"/>
      <c r="C15" s="133"/>
      <c r="D15" s="133"/>
      <c r="E15" s="133"/>
      <c r="F15" s="133"/>
      <c r="G15" s="133"/>
      <c r="H15" s="133"/>
      <c r="I15" s="133"/>
    </row>
    <row r="16" spans="1:9" ht="15" customHeight="1" x14ac:dyDescent="0.25">
      <c r="A16" s="144" t="s">
        <v>18</v>
      </c>
      <c r="B16" s="133"/>
      <c r="C16" s="133"/>
      <c r="D16" s="133"/>
      <c r="E16" s="133"/>
      <c r="F16" s="133"/>
      <c r="G16" s="133"/>
      <c r="H16" s="133"/>
      <c r="I16" s="133"/>
    </row>
    <row r="17" spans="1:9" ht="36" customHeight="1" x14ac:dyDescent="0.25">
      <c r="A17" s="22">
        <v>1</v>
      </c>
      <c r="B17" s="131" t="s">
        <v>19</v>
      </c>
      <c r="C17" s="131"/>
      <c r="D17" s="131"/>
      <c r="E17" s="131"/>
      <c r="F17" s="131"/>
      <c r="G17" s="131"/>
      <c r="H17" s="131"/>
      <c r="I17" s="24" t="str">
        <f>A14</f>
        <v>ENCARREGADO
GERAL</v>
      </c>
    </row>
    <row r="18" spans="1:9" ht="15" customHeight="1" x14ac:dyDescent="0.25">
      <c r="A18" s="22">
        <v>2</v>
      </c>
      <c r="B18" s="131" t="s">
        <v>20</v>
      </c>
      <c r="C18" s="131"/>
      <c r="D18" s="131"/>
      <c r="E18" s="131"/>
      <c r="F18" s="131"/>
      <c r="G18" s="131"/>
      <c r="H18" s="131"/>
      <c r="I18" s="25" t="s">
        <v>201</v>
      </c>
    </row>
    <row r="19" spans="1:9" ht="15" customHeight="1" x14ac:dyDescent="0.25">
      <c r="A19" s="22">
        <v>3</v>
      </c>
      <c r="B19" s="131" t="s">
        <v>21</v>
      </c>
      <c r="C19" s="131"/>
      <c r="D19" s="131"/>
      <c r="E19" s="131"/>
      <c r="F19" s="131"/>
      <c r="G19" s="131"/>
      <c r="H19" s="131"/>
      <c r="I19" s="26">
        <v>3827.96</v>
      </c>
    </row>
    <row r="20" spans="1:9" ht="28.2" customHeight="1" x14ac:dyDescent="0.25">
      <c r="A20" s="22">
        <v>4</v>
      </c>
      <c r="B20" s="131" t="s">
        <v>22</v>
      </c>
      <c r="C20" s="131"/>
      <c r="D20" s="131"/>
      <c r="E20" s="131"/>
      <c r="F20" s="131"/>
      <c r="G20" s="131"/>
      <c r="H20" s="131"/>
      <c r="I20" s="24" t="str">
        <f>I17</f>
        <v>ENCARREGADO
GERAL</v>
      </c>
    </row>
    <row r="21" spans="1:9" ht="15" customHeight="1" x14ac:dyDescent="0.25">
      <c r="A21" s="22">
        <v>5</v>
      </c>
      <c r="B21" s="131" t="s">
        <v>23</v>
      </c>
      <c r="C21" s="131"/>
      <c r="D21" s="131"/>
      <c r="E21" s="131"/>
      <c r="F21" s="131"/>
      <c r="G21" s="131"/>
      <c r="H21" s="131"/>
      <c r="I21" s="96">
        <v>45047</v>
      </c>
    </row>
    <row r="22" spans="1:9" ht="15" customHeight="1" x14ac:dyDescent="0.25">
      <c r="A22" s="153"/>
      <c r="B22" s="129"/>
      <c r="C22" s="129"/>
      <c r="D22" s="129"/>
      <c r="E22" s="129"/>
      <c r="F22" s="129"/>
      <c r="G22" s="129"/>
      <c r="H22" s="129"/>
      <c r="I22" s="129"/>
    </row>
    <row r="23" spans="1:9" ht="15" customHeight="1" x14ac:dyDescent="0.25">
      <c r="A23" s="134" t="s">
        <v>24</v>
      </c>
      <c r="B23" s="133"/>
      <c r="C23" s="133"/>
      <c r="D23" s="133"/>
      <c r="E23" s="133"/>
      <c r="F23" s="133"/>
      <c r="G23" s="133"/>
      <c r="H23" s="133"/>
      <c r="I23" s="133"/>
    </row>
    <row r="24" spans="1:9" ht="15" customHeight="1" x14ac:dyDescent="0.25">
      <c r="A24" s="27">
        <v>1</v>
      </c>
      <c r="B24" s="143" t="s">
        <v>25</v>
      </c>
      <c r="C24" s="133"/>
      <c r="D24" s="133"/>
      <c r="E24" s="133"/>
      <c r="F24" s="133"/>
      <c r="G24" s="133"/>
      <c r="H24" s="133"/>
      <c r="I24" s="27" t="s">
        <v>26</v>
      </c>
    </row>
    <row r="25" spans="1:9" ht="15" customHeight="1" x14ac:dyDescent="0.25">
      <c r="A25" s="22" t="s">
        <v>2</v>
      </c>
      <c r="B25" s="131" t="s">
        <v>27</v>
      </c>
      <c r="C25" s="131"/>
      <c r="D25" s="131"/>
      <c r="E25" s="131"/>
      <c r="F25" s="131"/>
      <c r="G25" s="131"/>
      <c r="H25" s="131"/>
      <c r="I25" s="28">
        <f>$I$19</f>
        <v>3827.96</v>
      </c>
    </row>
    <row r="26" spans="1:9" ht="15" customHeight="1" x14ac:dyDescent="0.25">
      <c r="A26" s="22" t="s">
        <v>5</v>
      </c>
      <c r="B26" s="131" t="s">
        <v>28</v>
      </c>
      <c r="C26" s="131"/>
      <c r="D26" s="131"/>
      <c r="E26" s="131"/>
      <c r="F26" s="131"/>
      <c r="G26" s="131"/>
      <c r="H26" s="131"/>
      <c r="I26" s="28">
        <v>0</v>
      </c>
    </row>
    <row r="27" spans="1:9" ht="15" customHeight="1" x14ac:dyDescent="0.25">
      <c r="A27" s="22" t="s">
        <v>7</v>
      </c>
      <c r="B27" s="131" t="s">
        <v>29</v>
      </c>
      <c r="C27" s="131"/>
      <c r="D27" s="131"/>
      <c r="E27" s="131"/>
      <c r="F27" s="131"/>
      <c r="G27" s="131"/>
      <c r="H27" s="131"/>
      <c r="I27" s="28">
        <v>0</v>
      </c>
    </row>
    <row r="28" spans="1:9" ht="15" customHeight="1" x14ac:dyDescent="0.25">
      <c r="A28" s="22" t="s">
        <v>9</v>
      </c>
      <c r="B28" s="131" t="s">
        <v>30</v>
      </c>
      <c r="C28" s="131"/>
      <c r="D28" s="131"/>
      <c r="E28" s="131"/>
      <c r="F28" s="131"/>
      <c r="G28" s="131"/>
      <c r="H28" s="131"/>
      <c r="I28" s="28">
        <v>0</v>
      </c>
    </row>
    <row r="29" spans="1:9" ht="15" customHeight="1" x14ac:dyDescent="0.25">
      <c r="A29" s="22" t="s">
        <v>31</v>
      </c>
      <c r="B29" s="131" t="s">
        <v>32</v>
      </c>
      <c r="C29" s="131"/>
      <c r="D29" s="131"/>
      <c r="E29" s="131"/>
      <c r="F29" s="131"/>
      <c r="G29" s="131"/>
      <c r="H29" s="131"/>
      <c r="I29" s="28">
        <v>0</v>
      </c>
    </row>
    <row r="30" spans="1:9" ht="15" customHeight="1" x14ac:dyDescent="0.25">
      <c r="A30" s="22" t="s">
        <v>33</v>
      </c>
      <c r="B30" s="131" t="s">
        <v>34</v>
      </c>
      <c r="C30" s="131"/>
      <c r="D30" s="131"/>
      <c r="E30" s="131"/>
      <c r="F30" s="131"/>
      <c r="G30" s="131"/>
      <c r="H30" s="131"/>
      <c r="I30" s="28">
        <v>0</v>
      </c>
    </row>
    <row r="31" spans="1:9" ht="15" customHeight="1" x14ac:dyDescent="0.25">
      <c r="A31" s="128" t="s">
        <v>35</v>
      </c>
      <c r="B31" s="129"/>
      <c r="C31" s="129"/>
      <c r="D31" s="129"/>
      <c r="E31" s="129"/>
      <c r="F31" s="129"/>
      <c r="G31" s="129"/>
      <c r="H31" s="129"/>
      <c r="I31" s="29">
        <f>SUM(I25:I30)</f>
        <v>3827.96</v>
      </c>
    </row>
    <row r="32" spans="1:9" ht="15" customHeight="1" x14ac:dyDescent="0.25">
      <c r="A32" s="155" t="s">
        <v>36</v>
      </c>
      <c r="B32" s="156"/>
      <c r="C32" s="156"/>
      <c r="D32" s="156"/>
      <c r="E32" s="156"/>
      <c r="F32" s="156"/>
      <c r="G32" s="156"/>
      <c r="H32" s="156"/>
      <c r="I32" s="156"/>
    </row>
    <row r="33" spans="1:11" ht="15" customHeight="1" x14ac:dyDescent="0.25">
      <c r="A33" s="129"/>
      <c r="B33" s="129"/>
      <c r="C33" s="129"/>
      <c r="D33" s="129"/>
      <c r="E33" s="129"/>
      <c r="F33" s="129"/>
      <c r="G33" s="129"/>
      <c r="H33" s="129"/>
      <c r="I33" s="129"/>
    </row>
    <row r="34" spans="1:11" ht="15" customHeight="1" x14ac:dyDescent="0.25">
      <c r="A34" s="134" t="s">
        <v>37</v>
      </c>
      <c r="B34" s="133"/>
      <c r="C34" s="133"/>
      <c r="D34" s="133"/>
      <c r="E34" s="133"/>
      <c r="F34" s="133"/>
      <c r="G34" s="133"/>
      <c r="H34" s="133"/>
      <c r="I34" s="133"/>
    </row>
    <row r="35" spans="1:11" ht="15" customHeight="1" x14ac:dyDescent="0.25">
      <c r="A35" s="134" t="s">
        <v>38</v>
      </c>
      <c r="B35" s="133"/>
      <c r="C35" s="133"/>
      <c r="D35" s="133"/>
      <c r="E35" s="133"/>
      <c r="F35" s="133"/>
      <c r="G35" s="133"/>
      <c r="H35" s="133"/>
      <c r="I35" s="133"/>
    </row>
    <row r="36" spans="1:11" ht="15" customHeight="1" x14ac:dyDescent="0.25">
      <c r="A36" s="30">
        <v>44928</v>
      </c>
      <c r="B36" s="143" t="s">
        <v>39</v>
      </c>
      <c r="C36" s="133"/>
      <c r="D36" s="133"/>
      <c r="E36" s="133"/>
      <c r="F36" s="143" t="s">
        <v>40</v>
      </c>
      <c r="G36" s="133"/>
      <c r="H36" s="133"/>
      <c r="I36" s="27" t="s">
        <v>26</v>
      </c>
    </row>
    <row r="37" spans="1:11" ht="15" customHeight="1" x14ac:dyDescent="0.25">
      <c r="A37" s="22" t="s">
        <v>2</v>
      </c>
      <c r="B37" s="131" t="s">
        <v>41</v>
      </c>
      <c r="C37" s="131"/>
      <c r="D37" s="131"/>
      <c r="E37" s="131"/>
      <c r="F37" s="145">
        <v>8.3299999999999999E-2</v>
      </c>
      <c r="G37" s="129"/>
      <c r="H37" s="129"/>
      <c r="I37" s="28">
        <f>$I$31*F37</f>
        <v>318.86906800000003</v>
      </c>
    </row>
    <row r="38" spans="1:11" ht="15" customHeight="1" x14ac:dyDescent="0.25">
      <c r="A38" s="22" t="s">
        <v>5</v>
      </c>
      <c r="B38" s="131" t="s">
        <v>42</v>
      </c>
      <c r="C38" s="131"/>
      <c r="D38" s="131"/>
      <c r="E38" s="131"/>
      <c r="F38" s="145">
        <v>0.121</v>
      </c>
      <c r="G38" s="129"/>
      <c r="H38" s="129"/>
      <c r="I38" s="28">
        <f>$I$31*F38</f>
        <v>463.18315999999999</v>
      </c>
      <c r="K38" s="31"/>
    </row>
    <row r="39" spans="1:11" ht="15" customHeight="1" x14ac:dyDescent="0.25">
      <c r="A39" s="128" t="s">
        <v>35</v>
      </c>
      <c r="B39" s="129"/>
      <c r="C39" s="129"/>
      <c r="D39" s="129"/>
      <c r="E39" s="129"/>
      <c r="F39" s="154">
        <f>SUM(F37:H38)</f>
        <v>0.20429999999999998</v>
      </c>
      <c r="G39" s="129"/>
      <c r="H39" s="129"/>
      <c r="I39" s="32">
        <f>SUM(I37:I38)</f>
        <v>782.05222800000001</v>
      </c>
      <c r="K39" s="31"/>
    </row>
    <row r="40" spans="1:11" ht="15" customHeight="1" x14ac:dyDescent="0.25">
      <c r="A40" s="129"/>
      <c r="B40" s="129"/>
      <c r="C40" s="129"/>
      <c r="D40" s="129"/>
      <c r="E40" s="129"/>
      <c r="F40" s="129"/>
      <c r="G40" s="129"/>
      <c r="H40" s="129"/>
      <c r="I40" s="129"/>
    </row>
    <row r="41" spans="1:11" ht="15" customHeight="1" x14ac:dyDescent="0.25">
      <c r="A41" s="134" t="s">
        <v>43</v>
      </c>
      <c r="B41" s="133"/>
      <c r="C41" s="133"/>
      <c r="D41" s="133"/>
      <c r="E41" s="133"/>
      <c r="F41" s="133"/>
      <c r="G41" s="133"/>
      <c r="H41" s="133"/>
      <c r="I41" s="133"/>
    </row>
    <row r="42" spans="1:11" ht="15" customHeight="1" x14ac:dyDescent="0.25">
      <c r="A42" s="33">
        <v>44959</v>
      </c>
      <c r="B42" s="143" t="s">
        <v>44</v>
      </c>
      <c r="C42" s="133"/>
      <c r="D42" s="133"/>
      <c r="E42" s="133"/>
      <c r="F42" s="143" t="s">
        <v>40</v>
      </c>
      <c r="G42" s="133"/>
      <c r="H42" s="133"/>
      <c r="I42" s="27" t="s">
        <v>26</v>
      </c>
    </row>
    <row r="43" spans="1:11" ht="15" customHeight="1" x14ac:dyDescent="0.25">
      <c r="A43" s="22" t="s">
        <v>2</v>
      </c>
      <c r="B43" s="131" t="s">
        <v>45</v>
      </c>
      <c r="C43" s="131"/>
      <c r="D43" s="131"/>
      <c r="E43" s="131"/>
      <c r="F43" s="126">
        <v>0</v>
      </c>
      <c r="G43" s="129"/>
      <c r="H43" s="129"/>
      <c r="I43" s="28">
        <f t="shared" ref="I43:I50" si="0">($I$31+$I$39)*F43</f>
        <v>0</v>
      </c>
    </row>
    <row r="44" spans="1:11" ht="15" customHeight="1" x14ac:dyDescent="0.25">
      <c r="A44" s="22" t="s">
        <v>5</v>
      </c>
      <c r="B44" s="131" t="s">
        <v>46</v>
      </c>
      <c r="C44" s="131"/>
      <c r="D44" s="131"/>
      <c r="E44" s="131"/>
      <c r="F44" s="126">
        <v>2.5000000000000001E-2</v>
      </c>
      <c r="G44" s="129"/>
      <c r="H44" s="129"/>
      <c r="I44" s="28">
        <f t="shared" si="0"/>
        <v>115.2503057</v>
      </c>
    </row>
    <row r="45" spans="1:11" ht="15" customHeight="1" x14ac:dyDescent="0.25">
      <c r="A45" s="34" t="s">
        <v>7</v>
      </c>
      <c r="B45" s="157" t="s">
        <v>47</v>
      </c>
      <c r="C45" s="131"/>
      <c r="D45" s="131"/>
      <c r="E45" s="131"/>
      <c r="F45" s="158">
        <v>2.93E-2</v>
      </c>
      <c r="G45" s="129"/>
      <c r="H45" s="129"/>
      <c r="I45" s="28">
        <f t="shared" si="0"/>
        <v>135.07335828039999</v>
      </c>
    </row>
    <row r="46" spans="1:11" ht="15" customHeight="1" x14ac:dyDescent="0.25">
      <c r="A46" s="22" t="s">
        <v>9</v>
      </c>
      <c r="B46" s="131" t="s">
        <v>48</v>
      </c>
      <c r="C46" s="131"/>
      <c r="D46" s="131"/>
      <c r="E46" s="131"/>
      <c r="F46" s="126">
        <v>1.4999999999999999E-2</v>
      </c>
      <c r="G46" s="129"/>
      <c r="H46" s="129"/>
      <c r="I46" s="28">
        <f t="shared" si="0"/>
        <v>69.150183419999991</v>
      </c>
    </row>
    <row r="47" spans="1:11" ht="15" customHeight="1" x14ac:dyDescent="0.25">
      <c r="A47" s="22" t="s">
        <v>31</v>
      </c>
      <c r="B47" s="131" t="s">
        <v>49</v>
      </c>
      <c r="C47" s="131"/>
      <c r="D47" s="131"/>
      <c r="E47" s="131"/>
      <c r="F47" s="126">
        <v>0.01</v>
      </c>
      <c r="G47" s="129"/>
      <c r="H47" s="129"/>
      <c r="I47" s="28">
        <f t="shared" si="0"/>
        <v>46.100122279999994</v>
      </c>
    </row>
    <row r="48" spans="1:11" ht="15" customHeight="1" x14ac:dyDescent="0.25">
      <c r="A48" s="22" t="s">
        <v>33</v>
      </c>
      <c r="B48" s="131" t="s">
        <v>50</v>
      </c>
      <c r="C48" s="131"/>
      <c r="D48" s="131"/>
      <c r="E48" s="131"/>
      <c r="F48" s="126">
        <v>6.0000000000000001E-3</v>
      </c>
      <c r="G48" s="129"/>
      <c r="H48" s="129"/>
      <c r="I48" s="28">
        <f t="shared" si="0"/>
        <v>27.660073367999999</v>
      </c>
    </row>
    <row r="49" spans="1:12" ht="15" customHeight="1" x14ac:dyDescent="0.25">
      <c r="A49" s="22" t="s">
        <v>51</v>
      </c>
      <c r="B49" s="131" t="s">
        <v>52</v>
      </c>
      <c r="C49" s="131"/>
      <c r="D49" s="131"/>
      <c r="E49" s="131"/>
      <c r="F49" s="126">
        <v>2E-3</v>
      </c>
      <c r="G49" s="129"/>
      <c r="H49" s="129"/>
      <c r="I49" s="28">
        <f t="shared" si="0"/>
        <v>9.2200244559999991</v>
      </c>
    </row>
    <row r="50" spans="1:12" ht="15" customHeight="1" x14ac:dyDescent="0.25">
      <c r="A50" s="22" t="s">
        <v>53</v>
      </c>
      <c r="B50" s="131" t="s">
        <v>54</v>
      </c>
      <c r="C50" s="131"/>
      <c r="D50" s="131"/>
      <c r="E50" s="131"/>
      <c r="F50" s="126">
        <v>0.08</v>
      </c>
      <c r="G50" s="129"/>
      <c r="H50" s="129"/>
      <c r="I50" s="28">
        <f t="shared" si="0"/>
        <v>368.80097823999995</v>
      </c>
    </row>
    <row r="51" spans="1:12" ht="15" customHeight="1" x14ac:dyDescent="0.25">
      <c r="A51" s="128" t="s">
        <v>35</v>
      </c>
      <c r="B51" s="129"/>
      <c r="C51" s="129"/>
      <c r="D51" s="129"/>
      <c r="E51" s="129"/>
      <c r="F51" s="159">
        <f>SUM(F43:H50)</f>
        <v>0.1673</v>
      </c>
      <c r="G51" s="129"/>
      <c r="H51" s="129"/>
      <c r="I51" s="29">
        <f>SUM(I43:I50)</f>
        <v>771.25504574439992</v>
      </c>
    </row>
    <row r="52" spans="1:12" ht="15" customHeight="1" x14ac:dyDescent="0.25">
      <c r="A52" s="129"/>
      <c r="B52" s="129"/>
      <c r="C52" s="129"/>
      <c r="D52" s="129"/>
      <c r="E52" s="129"/>
      <c r="F52" s="129"/>
      <c r="G52" s="129"/>
      <c r="H52" s="129"/>
      <c r="I52" s="129"/>
    </row>
    <row r="53" spans="1:12" ht="15" customHeight="1" x14ac:dyDescent="0.25">
      <c r="A53" s="134" t="s">
        <v>55</v>
      </c>
      <c r="B53" s="133"/>
      <c r="C53" s="133"/>
      <c r="D53" s="133"/>
      <c r="E53" s="133"/>
      <c r="F53" s="133"/>
      <c r="G53" s="133"/>
      <c r="H53" s="133"/>
      <c r="I53" s="133"/>
    </row>
    <row r="54" spans="1:12" ht="15" customHeight="1" x14ac:dyDescent="0.25">
      <c r="A54" s="30">
        <v>44987</v>
      </c>
      <c r="B54" s="143" t="s">
        <v>56</v>
      </c>
      <c r="C54" s="133"/>
      <c r="D54" s="133"/>
      <c r="E54" s="133"/>
      <c r="F54" s="133"/>
      <c r="G54" s="133"/>
      <c r="H54" s="133"/>
      <c r="I54" s="27" t="s">
        <v>26</v>
      </c>
    </row>
    <row r="55" spans="1:12" ht="27.6" customHeight="1" x14ac:dyDescent="0.25">
      <c r="A55" s="129" t="s">
        <v>2</v>
      </c>
      <c r="B55" s="131" t="s">
        <v>57</v>
      </c>
      <c r="C55" s="131"/>
      <c r="D55" s="131"/>
      <c r="E55" s="50" t="s">
        <v>58</v>
      </c>
      <c r="F55" s="50" t="s">
        <v>59</v>
      </c>
      <c r="G55" s="161" t="s">
        <v>60</v>
      </c>
      <c r="H55" s="161"/>
      <c r="I55" s="140">
        <f>(E56*F56)+G56</f>
        <v>1.322400000000016</v>
      </c>
    </row>
    <row r="56" spans="1:12" ht="15" customHeight="1" x14ac:dyDescent="0.25">
      <c r="A56" s="129"/>
      <c r="B56" s="131"/>
      <c r="C56" s="131"/>
      <c r="D56" s="131"/>
      <c r="E56" s="48">
        <v>21</v>
      </c>
      <c r="F56" s="35">
        <f>5.5*2</f>
        <v>11</v>
      </c>
      <c r="G56" s="160">
        <f>IF($I$25*(-6%/30*30)&gt;-(E56*F56),$I$25*(-6%/30*30),-(E56*F56))</f>
        <v>-229.67759999999998</v>
      </c>
      <c r="H56" s="140"/>
      <c r="I56" s="140"/>
    </row>
    <row r="57" spans="1:12" ht="22.8" customHeight="1" x14ac:dyDescent="0.25">
      <c r="A57" s="129" t="s">
        <v>5</v>
      </c>
      <c r="B57" s="131" t="s">
        <v>61</v>
      </c>
      <c r="C57" s="131"/>
      <c r="D57" s="131"/>
      <c r="E57" s="50" t="s">
        <v>58</v>
      </c>
      <c r="F57" s="50" t="s">
        <v>62</v>
      </c>
      <c r="G57" s="161" t="s">
        <v>205</v>
      </c>
      <c r="H57" s="161"/>
      <c r="I57" s="140">
        <f>(F58-G58)*E58</f>
        <v>698.5440000000001</v>
      </c>
      <c r="K57" s="92"/>
      <c r="L57" s="94"/>
    </row>
    <row r="58" spans="1:12" ht="15" customHeight="1" x14ac:dyDescent="0.25">
      <c r="A58" s="129"/>
      <c r="B58" s="131"/>
      <c r="C58" s="131"/>
      <c r="D58" s="131"/>
      <c r="E58" s="48">
        <v>21</v>
      </c>
      <c r="F58" s="95">
        <v>33.6</v>
      </c>
      <c r="G58" s="160">
        <f>F58*1%</f>
        <v>0.33600000000000002</v>
      </c>
      <c r="H58" s="140"/>
      <c r="I58" s="140"/>
    </row>
    <row r="59" spans="1:12" ht="15" customHeight="1" x14ac:dyDescent="0.25">
      <c r="A59" s="22" t="s">
        <v>7</v>
      </c>
      <c r="B59" s="120" t="s">
        <v>204</v>
      </c>
      <c r="C59" s="121"/>
      <c r="D59" s="121"/>
      <c r="E59" s="121"/>
      <c r="F59" s="121"/>
      <c r="G59" s="121"/>
      <c r="H59" s="122"/>
      <c r="I59" s="28">
        <v>0</v>
      </c>
    </row>
    <row r="60" spans="1:12" ht="15" customHeight="1" x14ac:dyDescent="0.25">
      <c r="A60" s="128" t="s">
        <v>35</v>
      </c>
      <c r="B60" s="129"/>
      <c r="C60" s="129"/>
      <c r="D60" s="129"/>
      <c r="E60" s="129"/>
      <c r="F60" s="129"/>
      <c r="G60" s="129"/>
      <c r="H60" s="129"/>
      <c r="I60" s="29">
        <f>SUM(I55:I59)</f>
        <v>699.86640000000011</v>
      </c>
    </row>
    <row r="61" spans="1:12" ht="15" customHeight="1" x14ac:dyDescent="0.25">
      <c r="A61" s="129"/>
      <c r="B61" s="129"/>
      <c r="C61" s="129"/>
      <c r="D61" s="129"/>
      <c r="E61" s="129"/>
      <c r="F61" s="129"/>
      <c r="G61" s="129"/>
      <c r="H61" s="129"/>
      <c r="I61" s="129"/>
    </row>
    <row r="62" spans="1:12" ht="15" customHeight="1" x14ac:dyDescent="0.25">
      <c r="A62" s="134" t="s">
        <v>63</v>
      </c>
      <c r="B62" s="133"/>
      <c r="C62" s="133"/>
      <c r="D62" s="133"/>
      <c r="E62" s="133"/>
      <c r="F62" s="133"/>
      <c r="G62" s="133"/>
      <c r="H62" s="133"/>
      <c r="I62" s="133"/>
    </row>
    <row r="63" spans="1:12" ht="15" customHeight="1" x14ac:dyDescent="0.25">
      <c r="A63" s="36">
        <v>2</v>
      </c>
      <c r="B63" s="142" t="s">
        <v>64</v>
      </c>
      <c r="C63" s="133"/>
      <c r="D63" s="133"/>
      <c r="E63" s="133"/>
      <c r="F63" s="143" t="s">
        <v>40</v>
      </c>
      <c r="G63" s="133"/>
      <c r="H63" s="133"/>
      <c r="I63" s="27" t="s">
        <v>26</v>
      </c>
    </row>
    <row r="64" spans="1:12" ht="15" customHeight="1" x14ac:dyDescent="0.25">
      <c r="A64" s="37">
        <v>44928</v>
      </c>
      <c r="B64" s="120" t="s">
        <v>39</v>
      </c>
      <c r="C64" s="121"/>
      <c r="D64" s="121"/>
      <c r="E64" s="122"/>
      <c r="F64" s="126">
        <f>F39</f>
        <v>0.20429999999999998</v>
      </c>
      <c r="G64" s="129"/>
      <c r="H64" s="129"/>
      <c r="I64" s="28">
        <f>$I$39</f>
        <v>782.05222800000001</v>
      </c>
    </row>
    <row r="65" spans="1:9" ht="15" customHeight="1" x14ac:dyDescent="0.25">
      <c r="A65" s="37">
        <v>44959</v>
      </c>
      <c r="B65" s="131" t="s">
        <v>44</v>
      </c>
      <c r="C65" s="131"/>
      <c r="D65" s="131"/>
      <c r="E65" s="131"/>
      <c r="F65" s="126">
        <f>F51</f>
        <v>0.1673</v>
      </c>
      <c r="G65" s="129"/>
      <c r="H65" s="129"/>
      <c r="I65" s="28">
        <f>$I$51</f>
        <v>771.25504574439992</v>
      </c>
    </row>
    <row r="66" spans="1:9" ht="15" customHeight="1" x14ac:dyDescent="0.25">
      <c r="A66" s="37">
        <v>44987</v>
      </c>
      <c r="B66" s="131" t="s">
        <v>56</v>
      </c>
      <c r="C66" s="131"/>
      <c r="D66" s="131"/>
      <c r="E66" s="131"/>
      <c r="F66" s="126">
        <v>1</v>
      </c>
      <c r="G66" s="129"/>
      <c r="H66" s="129"/>
      <c r="I66" s="28">
        <f>$I$60</f>
        <v>699.86640000000011</v>
      </c>
    </row>
    <row r="67" spans="1:9" ht="15" customHeight="1" x14ac:dyDescent="0.25">
      <c r="A67" s="128" t="s">
        <v>35</v>
      </c>
      <c r="B67" s="129"/>
      <c r="C67" s="129"/>
      <c r="D67" s="129"/>
      <c r="E67" s="129"/>
      <c r="F67" s="162">
        <f>SUM(F64:H66)</f>
        <v>1.3715999999999999</v>
      </c>
      <c r="G67" s="129"/>
      <c r="H67" s="129"/>
      <c r="I67" s="32">
        <f>SUM(I64:I66)</f>
        <v>2253.1736737443998</v>
      </c>
    </row>
    <row r="68" spans="1:9" ht="15" customHeight="1" x14ac:dyDescent="0.25">
      <c r="A68" s="135"/>
      <c r="B68" s="136"/>
      <c r="C68" s="136"/>
      <c r="D68" s="136"/>
      <c r="E68" s="136"/>
      <c r="F68" s="136"/>
      <c r="G68" s="136"/>
      <c r="H68" s="136"/>
      <c r="I68" s="137"/>
    </row>
    <row r="69" spans="1:9" ht="15" customHeight="1" x14ac:dyDescent="0.25">
      <c r="A69" s="134" t="s">
        <v>65</v>
      </c>
      <c r="B69" s="133"/>
      <c r="C69" s="133"/>
      <c r="D69" s="133"/>
      <c r="E69" s="133"/>
      <c r="F69" s="133"/>
      <c r="G69" s="133"/>
      <c r="H69" s="133"/>
      <c r="I69" s="133"/>
    </row>
    <row r="70" spans="1:9" ht="15" customHeight="1" x14ac:dyDescent="0.25">
      <c r="A70" s="36">
        <v>3</v>
      </c>
      <c r="B70" s="163" t="s">
        <v>66</v>
      </c>
      <c r="C70" s="164"/>
      <c r="D70" s="164"/>
      <c r="E70" s="165"/>
      <c r="F70" s="166" t="s">
        <v>40</v>
      </c>
      <c r="G70" s="167"/>
      <c r="H70" s="168"/>
      <c r="I70" s="27" t="s">
        <v>26</v>
      </c>
    </row>
    <row r="71" spans="1:9" ht="15" customHeight="1" x14ac:dyDescent="0.25">
      <c r="A71" s="22" t="s">
        <v>2</v>
      </c>
      <c r="B71" s="120" t="s">
        <v>67</v>
      </c>
      <c r="C71" s="121"/>
      <c r="D71" s="121"/>
      <c r="E71" s="122"/>
      <c r="F71" s="169">
        <v>4.1999999999999997E-3</v>
      </c>
      <c r="G71" s="170"/>
      <c r="H71" s="171"/>
      <c r="I71" s="28">
        <f t="shared" ref="I71:I76" si="1">($I$31)*F71</f>
        <v>16.077431999999998</v>
      </c>
    </row>
    <row r="72" spans="1:9" ht="31.2" customHeight="1" x14ac:dyDescent="0.25">
      <c r="A72" s="22" t="s">
        <v>5</v>
      </c>
      <c r="B72" s="120" t="s">
        <v>68</v>
      </c>
      <c r="C72" s="121"/>
      <c r="D72" s="121"/>
      <c r="E72" s="122"/>
      <c r="F72" s="169">
        <f>F50*F71</f>
        <v>3.3599999999999998E-4</v>
      </c>
      <c r="G72" s="170"/>
      <c r="H72" s="171"/>
      <c r="I72" s="28">
        <f t="shared" si="1"/>
        <v>1.28619456</v>
      </c>
    </row>
    <row r="73" spans="1:9" ht="31.2" customHeight="1" x14ac:dyDescent="0.25">
      <c r="A73" s="22" t="s">
        <v>7</v>
      </c>
      <c r="B73" s="120" t="s">
        <v>69</v>
      </c>
      <c r="C73" s="121"/>
      <c r="D73" s="121"/>
      <c r="E73" s="122"/>
      <c r="F73" s="169">
        <v>3.4000000000000002E-2</v>
      </c>
      <c r="G73" s="170"/>
      <c r="H73" s="171"/>
      <c r="I73" s="28">
        <f t="shared" si="1"/>
        <v>130.15064000000001</v>
      </c>
    </row>
    <row r="74" spans="1:9" ht="15" customHeight="1" x14ac:dyDescent="0.25">
      <c r="A74" s="22" t="s">
        <v>9</v>
      </c>
      <c r="B74" s="120" t="s">
        <v>70</v>
      </c>
      <c r="C74" s="121"/>
      <c r="D74" s="121"/>
      <c r="E74" s="122"/>
      <c r="F74" s="169">
        <v>4.0000000000000002E-4</v>
      </c>
      <c r="G74" s="170"/>
      <c r="H74" s="171"/>
      <c r="I74" s="28">
        <f t="shared" si="1"/>
        <v>1.5311840000000001</v>
      </c>
    </row>
    <row r="75" spans="1:9" ht="27.6" customHeight="1" x14ac:dyDescent="0.25">
      <c r="A75" s="22" t="s">
        <v>31</v>
      </c>
      <c r="B75" s="120" t="s">
        <v>71</v>
      </c>
      <c r="C75" s="121"/>
      <c r="D75" s="121"/>
      <c r="E75" s="122"/>
      <c r="F75" s="169">
        <f>F74*F51</f>
        <v>6.6920000000000003E-5</v>
      </c>
      <c r="G75" s="170"/>
      <c r="H75" s="171"/>
      <c r="I75" s="28">
        <f t="shared" si="1"/>
        <v>0.25616708320000003</v>
      </c>
    </row>
    <row r="76" spans="1:9" ht="27.6" customHeight="1" x14ac:dyDescent="0.25">
      <c r="A76" s="22" t="s">
        <v>33</v>
      </c>
      <c r="B76" s="120" t="s">
        <v>69</v>
      </c>
      <c r="C76" s="121"/>
      <c r="D76" s="121"/>
      <c r="E76" s="122"/>
      <c r="F76" s="169">
        <v>6.0000000000000001E-3</v>
      </c>
      <c r="G76" s="170"/>
      <c r="H76" s="171"/>
      <c r="I76" s="28">
        <f t="shared" si="1"/>
        <v>22.967760000000002</v>
      </c>
    </row>
    <row r="77" spans="1:9" ht="15" customHeight="1" x14ac:dyDescent="0.25">
      <c r="A77" s="123" t="s">
        <v>35</v>
      </c>
      <c r="B77" s="124"/>
      <c r="C77" s="124"/>
      <c r="D77" s="124"/>
      <c r="E77" s="125"/>
      <c r="F77" s="172">
        <f>SUM(F71:H76)</f>
        <v>4.5002919999999995E-2</v>
      </c>
      <c r="G77" s="173"/>
      <c r="H77" s="174"/>
      <c r="I77" s="32">
        <f>SUM(I71:I76)</f>
        <v>172.26937764320002</v>
      </c>
    </row>
    <row r="78" spans="1:9" ht="15" customHeight="1" x14ac:dyDescent="0.25">
      <c r="A78" s="135"/>
      <c r="B78" s="136"/>
      <c r="C78" s="136"/>
      <c r="D78" s="136"/>
      <c r="E78" s="136"/>
      <c r="F78" s="136"/>
      <c r="G78" s="136"/>
      <c r="H78" s="136"/>
      <c r="I78" s="137"/>
    </row>
    <row r="79" spans="1:9" ht="15" customHeight="1" x14ac:dyDescent="0.25">
      <c r="A79" s="134" t="s">
        <v>72</v>
      </c>
      <c r="B79" s="133"/>
      <c r="C79" s="133"/>
      <c r="D79" s="133"/>
      <c r="E79" s="133"/>
      <c r="F79" s="133"/>
      <c r="G79" s="133"/>
      <c r="H79" s="133"/>
      <c r="I79" s="133"/>
    </row>
    <row r="80" spans="1:9" ht="15" customHeight="1" x14ac:dyDescent="0.25">
      <c r="A80" s="134" t="s">
        <v>73</v>
      </c>
      <c r="B80" s="133"/>
      <c r="C80" s="133"/>
      <c r="D80" s="133"/>
      <c r="E80" s="133"/>
      <c r="F80" s="133"/>
      <c r="G80" s="133"/>
      <c r="H80" s="133"/>
      <c r="I80" s="133"/>
    </row>
    <row r="81" spans="1:9" ht="15" customHeight="1" x14ac:dyDescent="0.25">
      <c r="A81" s="40">
        <v>44930</v>
      </c>
      <c r="B81" s="142" t="s">
        <v>74</v>
      </c>
      <c r="C81" s="133"/>
      <c r="D81" s="133"/>
      <c r="E81" s="133"/>
      <c r="F81" s="143" t="s">
        <v>40</v>
      </c>
      <c r="G81" s="133"/>
      <c r="H81" s="133"/>
      <c r="I81" s="27" t="s">
        <v>26</v>
      </c>
    </row>
    <row r="82" spans="1:9" ht="15" customHeight="1" x14ac:dyDescent="0.25">
      <c r="A82" s="22" t="s">
        <v>2</v>
      </c>
      <c r="B82" s="131" t="s">
        <v>75</v>
      </c>
      <c r="C82" s="131"/>
      <c r="D82" s="131"/>
      <c r="E82" s="131"/>
      <c r="F82" s="126">
        <v>9.4999999999999998E-3</v>
      </c>
      <c r="G82" s="129"/>
      <c r="H82" s="129"/>
      <c r="I82" s="28">
        <f>($I$31)*F82</f>
        <v>36.36562</v>
      </c>
    </row>
    <row r="83" spans="1:9" ht="15" customHeight="1" x14ac:dyDescent="0.25">
      <c r="A83" s="22" t="s">
        <v>5</v>
      </c>
      <c r="B83" s="131" t="s">
        <v>76</v>
      </c>
      <c r="C83" s="131"/>
      <c r="D83" s="131"/>
      <c r="E83" s="131"/>
      <c r="F83" s="126">
        <v>1E-3</v>
      </c>
      <c r="G83" s="129"/>
      <c r="H83" s="129"/>
      <c r="I83" s="28">
        <f>($I$31)*F83</f>
        <v>3.82796</v>
      </c>
    </row>
    <row r="84" spans="1:9" ht="15" customHeight="1" x14ac:dyDescent="0.25">
      <c r="A84" s="22" t="s">
        <v>7</v>
      </c>
      <c r="B84" s="131" t="s">
        <v>77</v>
      </c>
      <c r="C84" s="131"/>
      <c r="D84" s="131"/>
      <c r="E84" s="131"/>
      <c r="F84" s="126">
        <v>1E-3</v>
      </c>
      <c r="G84" s="129"/>
      <c r="H84" s="129"/>
      <c r="I84" s="28">
        <f>($I$31)*F84</f>
        <v>3.82796</v>
      </c>
    </row>
    <row r="85" spans="1:9" ht="15" customHeight="1" x14ac:dyDescent="0.25">
      <c r="A85" s="22" t="s">
        <v>9</v>
      </c>
      <c r="B85" s="131" t="s">
        <v>78</v>
      </c>
      <c r="C85" s="131"/>
      <c r="D85" s="131"/>
      <c r="E85" s="131"/>
      <c r="F85" s="126">
        <v>1E-3</v>
      </c>
      <c r="G85" s="129"/>
      <c r="H85" s="129"/>
      <c r="I85" s="28">
        <f>($I$31)*F85</f>
        <v>3.82796</v>
      </c>
    </row>
    <row r="86" spans="1:9" ht="15" customHeight="1" x14ac:dyDescent="0.25">
      <c r="A86" s="22" t="s">
        <v>31</v>
      </c>
      <c r="B86" s="131" t="s">
        <v>79</v>
      </c>
      <c r="C86" s="131"/>
      <c r="D86" s="131"/>
      <c r="E86" s="131"/>
      <c r="F86" s="126">
        <v>1E-3</v>
      </c>
      <c r="G86" s="129"/>
      <c r="H86" s="129"/>
      <c r="I86" s="28">
        <f>($I$31)*F86</f>
        <v>3.82796</v>
      </c>
    </row>
    <row r="87" spans="1:9" ht="15" customHeight="1" x14ac:dyDescent="0.25">
      <c r="A87" s="128" t="s">
        <v>35</v>
      </c>
      <c r="B87" s="129"/>
      <c r="C87" s="129"/>
      <c r="D87" s="129"/>
      <c r="E87" s="129"/>
      <c r="F87" s="162">
        <f>SUM(F82:H86)</f>
        <v>1.3500000000000002E-2</v>
      </c>
      <c r="G87" s="129"/>
      <c r="H87" s="129"/>
      <c r="I87" s="32">
        <f>SUM(I82:I86)</f>
        <v>51.677459999999989</v>
      </c>
    </row>
    <row r="88" spans="1:9" ht="15" customHeight="1" x14ac:dyDescent="0.25">
      <c r="A88" s="135"/>
      <c r="B88" s="136"/>
      <c r="C88" s="136"/>
      <c r="D88" s="136"/>
      <c r="E88" s="136"/>
      <c r="F88" s="136"/>
      <c r="G88" s="136"/>
      <c r="H88" s="136"/>
      <c r="I88" s="137"/>
    </row>
    <row r="89" spans="1:9" ht="15" customHeight="1" x14ac:dyDescent="0.25">
      <c r="A89" s="134" t="s">
        <v>80</v>
      </c>
      <c r="B89" s="133"/>
      <c r="C89" s="133"/>
      <c r="D89" s="133"/>
      <c r="E89" s="133"/>
      <c r="F89" s="133"/>
      <c r="G89" s="133"/>
      <c r="H89" s="133"/>
      <c r="I89" s="133"/>
    </row>
    <row r="90" spans="1:9" ht="15" customHeight="1" x14ac:dyDescent="0.25">
      <c r="A90" s="40">
        <v>44961</v>
      </c>
      <c r="B90" s="142" t="s">
        <v>81</v>
      </c>
      <c r="C90" s="133"/>
      <c r="D90" s="133"/>
      <c r="E90" s="133"/>
      <c r="F90" s="143" t="s">
        <v>40</v>
      </c>
      <c r="G90" s="133"/>
      <c r="H90" s="133"/>
      <c r="I90" s="27" t="s">
        <v>26</v>
      </c>
    </row>
    <row r="91" spans="1:9" ht="15" customHeight="1" x14ac:dyDescent="0.25">
      <c r="A91" s="22" t="s">
        <v>2</v>
      </c>
      <c r="B91" s="129" t="s">
        <v>82</v>
      </c>
      <c r="C91" s="129"/>
      <c r="D91" s="129"/>
      <c r="E91" s="129"/>
      <c r="F91" s="126">
        <v>0</v>
      </c>
      <c r="G91" s="129"/>
      <c r="H91" s="129"/>
      <c r="I91" s="28">
        <v>0</v>
      </c>
    </row>
    <row r="92" spans="1:9" ht="15" customHeight="1" x14ac:dyDescent="0.25">
      <c r="A92" s="128" t="s">
        <v>35</v>
      </c>
      <c r="B92" s="129"/>
      <c r="C92" s="129"/>
      <c r="D92" s="129"/>
      <c r="E92" s="129"/>
      <c r="F92" s="162">
        <v>0</v>
      </c>
      <c r="G92" s="129"/>
      <c r="H92" s="129"/>
      <c r="I92" s="32">
        <f>SUM(I91)</f>
        <v>0</v>
      </c>
    </row>
    <row r="93" spans="1:9" ht="15" customHeight="1" x14ac:dyDescent="0.25">
      <c r="A93" s="155" t="s">
        <v>83</v>
      </c>
      <c r="B93" s="156"/>
      <c r="C93" s="156"/>
      <c r="D93" s="156"/>
      <c r="E93" s="156"/>
      <c r="F93" s="156"/>
      <c r="G93" s="156"/>
      <c r="H93" s="156"/>
      <c r="I93" s="156"/>
    </row>
    <row r="94" spans="1:9" ht="15" customHeight="1" x14ac:dyDescent="0.25">
      <c r="A94" s="135"/>
      <c r="B94" s="136"/>
      <c r="C94" s="136"/>
      <c r="D94" s="136"/>
      <c r="E94" s="136"/>
      <c r="F94" s="136"/>
      <c r="G94" s="136"/>
      <c r="H94" s="136"/>
      <c r="I94" s="137"/>
    </row>
    <row r="95" spans="1:9" ht="15" customHeight="1" x14ac:dyDescent="0.25">
      <c r="A95" s="134" t="s">
        <v>84</v>
      </c>
      <c r="B95" s="133"/>
      <c r="C95" s="133"/>
      <c r="D95" s="133"/>
      <c r="E95" s="133"/>
      <c r="F95" s="133"/>
      <c r="G95" s="133"/>
      <c r="H95" s="133"/>
      <c r="I95" s="133"/>
    </row>
    <row r="96" spans="1:9" ht="15" customHeight="1" x14ac:dyDescent="0.25">
      <c r="A96" s="36">
        <v>4</v>
      </c>
      <c r="B96" s="142" t="s">
        <v>85</v>
      </c>
      <c r="C96" s="133"/>
      <c r="D96" s="133"/>
      <c r="E96" s="133"/>
      <c r="F96" s="143" t="s">
        <v>40</v>
      </c>
      <c r="G96" s="133"/>
      <c r="H96" s="133"/>
      <c r="I96" s="27" t="s">
        <v>26</v>
      </c>
    </row>
    <row r="97" spans="1:9" ht="15" customHeight="1" x14ac:dyDescent="0.25">
      <c r="A97" s="37">
        <v>44930</v>
      </c>
      <c r="B97" s="131" t="s">
        <v>86</v>
      </c>
      <c r="C97" s="131"/>
      <c r="D97" s="131"/>
      <c r="E97" s="131"/>
      <c r="F97" s="126">
        <f>F87</f>
        <v>1.3500000000000002E-2</v>
      </c>
      <c r="G97" s="129"/>
      <c r="H97" s="129"/>
      <c r="I97" s="28">
        <f>I87</f>
        <v>51.677459999999989</v>
      </c>
    </row>
    <row r="98" spans="1:9" ht="15" customHeight="1" x14ac:dyDescent="0.25">
      <c r="A98" s="37">
        <v>44961</v>
      </c>
      <c r="B98" s="131" t="s">
        <v>87</v>
      </c>
      <c r="C98" s="131"/>
      <c r="D98" s="131"/>
      <c r="E98" s="131"/>
      <c r="F98" s="126">
        <f>F92</f>
        <v>0</v>
      </c>
      <c r="G98" s="129"/>
      <c r="H98" s="129"/>
      <c r="I98" s="28">
        <f>I92</f>
        <v>0</v>
      </c>
    </row>
    <row r="99" spans="1:9" ht="15" customHeight="1" x14ac:dyDescent="0.25">
      <c r="A99" s="128" t="s">
        <v>35</v>
      </c>
      <c r="B99" s="129"/>
      <c r="C99" s="129"/>
      <c r="D99" s="129"/>
      <c r="E99" s="129"/>
      <c r="F99" s="162">
        <f>SUM(F97:H98)</f>
        <v>1.3500000000000002E-2</v>
      </c>
      <c r="G99" s="129"/>
      <c r="H99" s="129"/>
      <c r="I99" s="32">
        <f>SUM(I97:I98)</f>
        <v>51.677459999999989</v>
      </c>
    </row>
    <row r="100" spans="1:9" ht="15" customHeight="1" x14ac:dyDescent="0.25">
      <c r="A100" s="135"/>
      <c r="B100" s="136"/>
      <c r="C100" s="136"/>
      <c r="D100" s="136"/>
      <c r="E100" s="136"/>
      <c r="F100" s="136"/>
      <c r="G100" s="136"/>
      <c r="H100" s="136"/>
      <c r="I100" s="137"/>
    </row>
    <row r="101" spans="1:9" ht="15" customHeight="1" x14ac:dyDescent="0.25">
      <c r="A101" s="134" t="s">
        <v>88</v>
      </c>
      <c r="B101" s="133"/>
      <c r="C101" s="133"/>
      <c r="D101" s="133"/>
      <c r="E101" s="133"/>
      <c r="F101" s="133"/>
      <c r="G101" s="133"/>
      <c r="H101" s="133"/>
      <c r="I101" s="133"/>
    </row>
    <row r="102" spans="1:9" ht="15" customHeight="1" x14ac:dyDescent="0.25">
      <c r="A102" s="41">
        <v>5</v>
      </c>
      <c r="B102" s="134" t="s">
        <v>89</v>
      </c>
      <c r="C102" s="133"/>
      <c r="D102" s="133"/>
      <c r="E102" s="133"/>
      <c r="F102" s="133"/>
      <c r="G102" s="133"/>
      <c r="H102" s="133"/>
      <c r="I102" s="41" t="s">
        <v>26</v>
      </c>
    </row>
    <row r="103" spans="1:9" ht="15" customHeight="1" x14ac:dyDescent="0.25">
      <c r="A103" s="22" t="s">
        <v>2</v>
      </c>
      <c r="B103" s="131" t="s">
        <v>114</v>
      </c>
      <c r="C103" s="131"/>
      <c r="D103" s="131"/>
      <c r="E103" s="131"/>
      <c r="F103" s="131"/>
      <c r="G103" s="131"/>
      <c r="H103" s="131"/>
      <c r="I103" s="28">
        <f>'2.Uniforme'!$H$18</f>
        <v>72.916666666666671</v>
      </c>
    </row>
    <row r="104" spans="1:9" ht="15" customHeight="1" x14ac:dyDescent="0.25">
      <c r="A104" s="22" t="s">
        <v>5</v>
      </c>
      <c r="B104" s="131" t="s">
        <v>90</v>
      </c>
      <c r="C104" s="131"/>
      <c r="D104" s="131"/>
      <c r="E104" s="131"/>
      <c r="F104" s="131"/>
      <c r="G104" s="131"/>
      <c r="H104" s="131"/>
      <c r="I104" s="28">
        <f>'relógio de ponto'!$E$6</f>
        <v>4.0874207540874208</v>
      </c>
    </row>
    <row r="105" spans="1:9" ht="15" customHeight="1" x14ac:dyDescent="0.25">
      <c r="A105" s="128" t="s">
        <v>91</v>
      </c>
      <c r="B105" s="129"/>
      <c r="C105" s="129"/>
      <c r="D105" s="129"/>
      <c r="E105" s="129"/>
      <c r="F105" s="129"/>
      <c r="G105" s="129"/>
      <c r="H105" s="129"/>
      <c r="I105" s="32">
        <f>SUM(I103:I104)</f>
        <v>77.00408742075409</v>
      </c>
    </row>
    <row r="106" spans="1:9" ht="15" customHeight="1" x14ac:dyDescent="0.25">
      <c r="A106" s="135"/>
      <c r="B106" s="136"/>
      <c r="C106" s="136"/>
      <c r="D106" s="136"/>
      <c r="E106" s="136"/>
      <c r="F106" s="136"/>
      <c r="G106" s="136"/>
      <c r="H106" s="136"/>
      <c r="I106" s="137"/>
    </row>
    <row r="107" spans="1:9" ht="15" customHeight="1" x14ac:dyDescent="0.25">
      <c r="A107" s="134" t="s">
        <v>92</v>
      </c>
      <c r="B107" s="133"/>
      <c r="C107" s="133"/>
      <c r="D107" s="133"/>
      <c r="E107" s="133"/>
      <c r="F107" s="133"/>
      <c r="G107" s="133"/>
      <c r="H107" s="133"/>
      <c r="I107" s="133"/>
    </row>
    <row r="108" spans="1:9" ht="15" customHeight="1" x14ac:dyDescent="0.25">
      <c r="A108" s="41">
        <v>6</v>
      </c>
      <c r="B108" s="134" t="s">
        <v>93</v>
      </c>
      <c r="C108" s="134"/>
      <c r="D108" s="134"/>
      <c r="E108" s="134"/>
      <c r="F108" s="134" t="s">
        <v>40</v>
      </c>
      <c r="G108" s="134"/>
      <c r="H108" s="134"/>
      <c r="I108" s="41" t="s">
        <v>26</v>
      </c>
    </row>
    <row r="109" spans="1:9" ht="15" customHeight="1" x14ac:dyDescent="0.25">
      <c r="A109" s="129" t="s">
        <v>2</v>
      </c>
      <c r="B109" s="131" t="s">
        <v>94</v>
      </c>
      <c r="C109" s="131"/>
      <c r="D109" s="139" t="s">
        <v>95</v>
      </c>
      <c r="E109" s="139"/>
      <c r="F109" s="138">
        <v>2.9284999999999999E-2</v>
      </c>
      <c r="G109" s="138"/>
      <c r="H109" s="138"/>
      <c r="I109" s="140">
        <f>($I$31+$I$39+$I$51+$I$60+$I$77+$I$87+$I$92+$I$105)*F109</f>
        <v>186.89934747610261</v>
      </c>
    </row>
    <row r="110" spans="1:9" ht="15" customHeight="1" x14ac:dyDescent="0.25">
      <c r="A110" s="129"/>
      <c r="B110" s="131"/>
      <c r="C110" s="131"/>
      <c r="D110" s="140">
        <f>($I$31+$I$39+$I$51+$I$60+$I$77+$I$87+$I$92+$I$105)</f>
        <v>6382.0845988083529</v>
      </c>
      <c r="E110" s="140"/>
      <c r="F110" s="138"/>
      <c r="G110" s="138"/>
      <c r="H110" s="138"/>
      <c r="I110" s="140"/>
    </row>
    <row r="111" spans="1:9" ht="15" customHeight="1" x14ac:dyDescent="0.25">
      <c r="A111" s="129" t="s">
        <v>5</v>
      </c>
      <c r="B111" s="131" t="s">
        <v>96</v>
      </c>
      <c r="C111" s="131"/>
      <c r="D111" s="141" t="s">
        <v>97</v>
      </c>
      <c r="E111" s="141"/>
      <c r="F111" s="138">
        <f>F109</f>
        <v>2.9284999999999999E-2</v>
      </c>
      <c r="G111" s="138"/>
      <c r="H111" s="138"/>
      <c r="I111" s="140">
        <f>($I$31+$I$39+$I$51+$I$60+$I$77+$I$87+$I$92+$I$105+$I$109)*F111</f>
        <v>192.37269486694026</v>
      </c>
    </row>
    <row r="112" spans="1:9" ht="15" customHeight="1" x14ac:dyDescent="0.25">
      <c r="A112" s="129"/>
      <c r="B112" s="131"/>
      <c r="C112" s="131"/>
      <c r="D112" s="140">
        <f>($I$31+$I$39+$I$51+$I$60+$I$77+$I$87+$I$92+$I$105+$I$109)</f>
        <v>6568.9839462844557</v>
      </c>
      <c r="E112" s="140"/>
      <c r="F112" s="138"/>
      <c r="G112" s="138"/>
      <c r="H112" s="138"/>
      <c r="I112" s="140"/>
    </row>
    <row r="113" spans="1:26" ht="15" customHeight="1" x14ac:dyDescent="0.25">
      <c r="A113" s="129" t="s">
        <v>7</v>
      </c>
      <c r="B113" s="131" t="s">
        <v>98</v>
      </c>
      <c r="C113" s="131"/>
      <c r="D113" s="141" t="s">
        <v>99</v>
      </c>
      <c r="E113" s="141"/>
      <c r="F113" s="127">
        <f>SUM(F115:F118)</f>
        <v>0.13150000000000001</v>
      </c>
      <c r="G113" s="127"/>
      <c r="H113" s="127"/>
      <c r="I113" s="175">
        <f>F113*$I$130</f>
        <v>1023.7393350000001</v>
      </c>
    </row>
    <row r="114" spans="1:26" ht="15" customHeight="1" x14ac:dyDescent="0.25">
      <c r="A114" s="129"/>
      <c r="B114" s="131"/>
      <c r="C114" s="131"/>
      <c r="D114" s="140">
        <f>$I$130</f>
        <v>7785.09</v>
      </c>
      <c r="E114" s="140"/>
      <c r="F114" s="127"/>
      <c r="G114" s="127"/>
      <c r="H114" s="127"/>
      <c r="I114" s="140"/>
    </row>
    <row r="115" spans="1:26" ht="15" customHeight="1" x14ac:dyDescent="0.25">
      <c r="A115" s="129"/>
      <c r="B115" s="120" t="s">
        <v>100</v>
      </c>
      <c r="C115" s="121"/>
      <c r="D115" s="121"/>
      <c r="E115" s="122"/>
      <c r="F115" s="126">
        <v>6.4999999999999997E-3</v>
      </c>
      <c r="G115" s="126"/>
      <c r="H115" s="126"/>
      <c r="I115" s="26">
        <f>F115*$I$130</f>
        <v>50.603085</v>
      </c>
    </row>
    <row r="116" spans="1:26" ht="15" customHeight="1" x14ac:dyDescent="0.25">
      <c r="A116" s="129"/>
      <c r="B116" s="120" t="s">
        <v>148</v>
      </c>
      <c r="C116" s="121"/>
      <c r="D116" s="121"/>
      <c r="E116" s="122"/>
      <c r="F116" s="126">
        <v>0.03</v>
      </c>
      <c r="G116" s="126"/>
      <c r="H116" s="126"/>
      <c r="I116" s="26">
        <f>F116*$I$130</f>
        <v>233.55269999999999</v>
      </c>
    </row>
    <row r="117" spans="1:26" ht="15" customHeight="1" x14ac:dyDescent="0.25">
      <c r="A117" s="129"/>
      <c r="B117" s="120" t="s">
        <v>149</v>
      </c>
      <c r="C117" s="121"/>
      <c r="D117" s="121"/>
      <c r="E117" s="122"/>
      <c r="F117" s="126">
        <v>4.4999999999999998E-2</v>
      </c>
      <c r="G117" s="126"/>
      <c r="H117" s="126"/>
      <c r="I117" s="26">
        <f>F117*$I$130</f>
        <v>350.32905</v>
      </c>
    </row>
    <row r="118" spans="1:26" ht="15" customHeight="1" x14ac:dyDescent="0.25">
      <c r="A118" s="129"/>
      <c r="B118" s="120" t="s">
        <v>101</v>
      </c>
      <c r="C118" s="121"/>
      <c r="D118" s="121"/>
      <c r="E118" s="122"/>
      <c r="F118" s="126">
        <v>0.05</v>
      </c>
      <c r="G118" s="126"/>
      <c r="H118" s="126"/>
      <c r="I118" s="26">
        <f>F118*$I$130</f>
        <v>389.25450000000001</v>
      </c>
    </row>
    <row r="119" spans="1:26" ht="15" customHeight="1" x14ac:dyDescent="0.25">
      <c r="A119" s="123" t="s">
        <v>102</v>
      </c>
      <c r="B119" s="124"/>
      <c r="C119" s="124"/>
      <c r="D119" s="124"/>
      <c r="E119" s="125"/>
      <c r="F119" s="127">
        <f>SUM(F109:F114)</f>
        <v>0.19007000000000002</v>
      </c>
      <c r="G119" s="127"/>
      <c r="H119" s="127"/>
      <c r="I119" s="32">
        <f>SUM(I109:I114)</f>
        <v>1403.011377343043</v>
      </c>
    </row>
    <row r="120" spans="1:26" ht="15" customHeight="1" x14ac:dyDescent="0.25">
      <c r="A120" s="129"/>
      <c r="B120" s="129"/>
      <c r="C120" s="129"/>
      <c r="D120" s="129"/>
      <c r="E120" s="129"/>
      <c r="F120" s="129"/>
      <c r="G120" s="129"/>
      <c r="H120" s="129"/>
      <c r="I120" s="129"/>
      <c r="J120" s="38"/>
      <c r="K120" s="38"/>
      <c r="L120" s="38"/>
      <c r="M120" s="38"/>
      <c r="N120" s="38"/>
      <c r="O120" s="38"/>
      <c r="P120" s="38"/>
      <c r="Q120" s="38"/>
      <c r="R120" s="38"/>
      <c r="S120" s="38"/>
      <c r="T120" s="38"/>
      <c r="U120" s="38"/>
      <c r="V120" s="38"/>
      <c r="W120" s="38"/>
      <c r="X120" s="38"/>
      <c r="Y120" s="38"/>
      <c r="Z120" s="38"/>
    </row>
    <row r="121" spans="1:26" ht="15" customHeight="1" x14ac:dyDescent="0.25">
      <c r="A121" s="132" t="s">
        <v>103</v>
      </c>
      <c r="B121" s="133"/>
      <c r="C121" s="133"/>
      <c r="D121" s="133"/>
      <c r="E121" s="133"/>
      <c r="F121" s="133"/>
      <c r="G121" s="133"/>
      <c r="H121" s="133"/>
      <c r="I121" s="133"/>
    </row>
    <row r="122" spans="1:26" ht="15" customHeight="1" x14ac:dyDescent="0.25">
      <c r="A122" s="134" t="s">
        <v>104</v>
      </c>
      <c r="B122" s="133"/>
      <c r="C122" s="133"/>
      <c r="D122" s="133"/>
      <c r="E122" s="133"/>
      <c r="F122" s="133"/>
      <c r="G122" s="133"/>
      <c r="H122" s="133"/>
      <c r="I122" s="41" t="s">
        <v>26</v>
      </c>
    </row>
    <row r="123" spans="1:26" ht="15" customHeight="1" x14ac:dyDescent="0.25">
      <c r="A123" s="22" t="s">
        <v>2</v>
      </c>
      <c r="B123" s="131" t="s">
        <v>105</v>
      </c>
      <c r="C123" s="131"/>
      <c r="D123" s="131"/>
      <c r="E123" s="131"/>
      <c r="F123" s="131"/>
      <c r="G123" s="131"/>
      <c r="H123" s="131"/>
      <c r="I123" s="28">
        <f>$I$31</f>
        <v>3827.96</v>
      </c>
    </row>
    <row r="124" spans="1:26" ht="15" customHeight="1" x14ac:dyDescent="0.25">
      <c r="A124" s="22" t="s">
        <v>5</v>
      </c>
      <c r="B124" s="131" t="s">
        <v>106</v>
      </c>
      <c r="C124" s="131"/>
      <c r="D124" s="131"/>
      <c r="E124" s="131"/>
      <c r="F124" s="131"/>
      <c r="G124" s="131"/>
      <c r="H124" s="131"/>
      <c r="I124" s="28">
        <f>$I$67</f>
        <v>2253.1736737443998</v>
      </c>
    </row>
    <row r="125" spans="1:26" ht="15" customHeight="1" x14ac:dyDescent="0.25">
      <c r="A125" s="22" t="s">
        <v>7</v>
      </c>
      <c r="B125" s="131" t="s">
        <v>107</v>
      </c>
      <c r="C125" s="131"/>
      <c r="D125" s="131"/>
      <c r="E125" s="131"/>
      <c r="F125" s="131"/>
      <c r="G125" s="131"/>
      <c r="H125" s="131"/>
      <c r="I125" s="28">
        <f>$I$77</f>
        <v>172.26937764320002</v>
      </c>
    </row>
    <row r="126" spans="1:26" ht="15" customHeight="1" x14ac:dyDescent="0.25">
      <c r="A126" s="22" t="s">
        <v>9</v>
      </c>
      <c r="B126" s="131" t="s">
        <v>108</v>
      </c>
      <c r="C126" s="131"/>
      <c r="D126" s="131"/>
      <c r="E126" s="131"/>
      <c r="F126" s="131"/>
      <c r="G126" s="131"/>
      <c r="H126" s="131"/>
      <c r="I126" s="28">
        <f>$I$99</f>
        <v>51.677459999999989</v>
      </c>
    </row>
    <row r="127" spans="1:26" ht="15" customHeight="1" x14ac:dyDescent="0.25">
      <c r="A127" s="22" t="s">
        <v>109</v>
      </c>
      <c r="B127" s="131" t="s">
        <v>110</v>
      </c>
      <c r="C127" s="131"/>
      <c r="D127" s="131"/>
      <c r="E127" s="131"/>
      <c r="F127" s="131"/>
      <c r="G127" s="131"/>
      <c r="H127" s="131"/>
      <c r="I127" s="28">
        <f>$I$105</f>
        <v>77.00408742075409</v>
      </c>
    </row>
    <row r="128" spans="1:26" ht="15" customHeight="1" x14ac:dyDescent="0.25">
      <c r="A128" s="22"/>
      <c r="B128" s="130" t="s">
        <v>111</v>
      </c>
      <c r="C128" s="129"/>
      <c r="D128" s="129"/>
      <c r="E128" s="129"/>
      <c r="F128" s="129"/>
      <c r="G128" s="129"/>
      <c r="H128" s="129"/>
      <c r="I128" s="26">
        <f>SUM(I123:I127)</f>
        <v>6382.0845988083538</v>
      </c>
    </row>
    <row r="129" spans="1:11" ht="15" customHeight="1" x14ac:dyDescent="0.25">
      <c r="A129" s="22" t="s">
        <v>33</v>
      </c>
      <c r="B129" s="131" t="s">
        <v>112</v>
      </c>
      <c r="C129" s="131"/>
      <c r="D129" s="131"/>
      <c r="E129" s="131"/>
      <c r="F129" s="131"/>
      <c r="G129" s="131"/>
      <c r="H129" s="131"/>
      <c r="I129" s="28">
        <f>$I$119</f>
        <v>1403.011377343043</v>
      </c>
    </row>
    <row r="130" spans="1:11" ht="15" customHeight="1" x14ac:dyDescent="0.25">
      <c r="A130" s="128" t="s">
        <v>113</v>
      </c>
      <c r="B130" s="129"/>
      <c r="C130" s="129"/>
      <c r="D130" s="129"/>
      <c r="E130" s="129"/>
      <c r="F130" s="129"/>
      <c r="G130" s="129"/>
      <c r="H130" s="129"/>
      <c r="I130" s="32">
        <f>TRUNC(($I$109+$I$111+$I$128)/(1-$F$113),2)</f>
        <v>7785.09</v>
      </c>
      <c r="K130" s="39"/>
    </row>
    <row r="131" spans="1:11" ht="15" customHeight="1" x14ac:dyDescent="0.25">
      <c r="A131" s="128" t="s">
        <v>151</v>
      </c>
      <c r="B131" s="129"/>
      <c r="C131" s="129"/>
      <c r="D131" s="129"/>
      <c r="E131" s="129"/>
      <c r="F131" s="129"/>
      <c r="G131" s="129"/>
      <c r="H131" s="129"/>
      <c r="I131" s="32">
        <f>I130*$H$14</f>
        <v>23355.27</v>
      </c>
    </row>
    <row r="132" spans="1:11" ht="15" customHeight="1" x14ac:dyDescent="0.25">
      <c r="A132" s="128" t="s">
        <v>162</v>
      </c>
      <c r="B132" s="129"/>
      <c r="C132" s="129"/>
      <c r="D132" s="129"/>
      <c r="E132" s="129"/>
      <c r="F132" s="129"/>
      <c r="G132" s="129"/>
      <c r="H132" s="129"/>
      <c r="I132" s="32">
        <f>I131*12</f>
        <v>280263.24</v>
      </c>
    </row>
  </sheetData>
  <mergeCells count="207">
    <mergeCell ref="A1:I1"/>
    <mergeCell ref="A2:I2"/>
    <mergeCell ref="A3:I3"/>
    <mergeCell ref="A4:I4"/>
    <mergeCell ref="A5:I5"/>
    <mergeCell ref="A6:I6"/>
    <mergeCell ref="A14:B14"/>
    <mergeCell ref="C14:D14"/>
    <mergeCell ref="E14:G14"/>
    <mergeCell ref="H14:I14"/>
    <mergeCell ref="B10:F10"/>
    <mergeCell ref="G10:I10"/>
    <mergeCell ref="A11:I11"/>
    <mergeCell ref="B7:F7"/>
    <mergeCell ref="G7:I7"/>
    <mergeCell ref="B8:F8"/>
    <mergeCell ref="G8:I8"/>
    <mergeCell ref="B9:F9"/>
    <mergeCell ref="G9:I9"/>
    <mergeCell ref="A15:I15"/>
    <mergeCell ref="A16:I16"/>
    <mergeCell ref="A12:I12"/>
    <mergeCell ref="A13:B13"/>
    <mergeCell ref="C13:D13"/>
    <mergeCell ref="E13:G13"/>
    <mergeCell ref="H13:I13"/>
    <mergeCell ref="A22:I22"/>
    <mergeCell ref="A23:I23"/>
    <mergeCell ref="B24:H24"/>
    <mergeCell ref="B25:H25"/>
    <mergeCell ref="B26:H26"/>
    <mergeCell ref="B17:H17"/>
    <mergeCell ref="B18:H18"/>
    <mergeCell ref="B19:H19"/>
    <mergeCell ref="B20:H20"/>
    <mergeCell ref="B21:H21"/>
    <mergeCell ref="A33:I33"/>
    <mergeCell ref="A34:I34"/>
    <mergeCell ref="A35:I35"/>
    <mergeCell ref="B36:E36"/>
    <mergeCell ref="F36:H36"/>
    <mergeCell ref="B37:E37"/>
    <mergeCell ref="F37:H37"/>
    <mergeCell ref="B27:H27"/>
    <mergeCell ref="B28:H28"/>
    <mergeCell ref="B29:H29"/>
    <mergeCell ref="B30:H30"/>
    <mergeCell ref="A31:H31"/>
    <mergeCell ref="A32:I32"/>
    <mergeCell ref="A40:I40"/>
    <mergeCell ref="A41:I41"/>
    <mergeCell ref="B42:E42"/>
    <mergeCell ref="F42:H42"/>
    <mergeCell ref="B43:E43"/>
    <mergeCell ref="F43:H43"/>
    <mergeCell ref="B38:E38"/>
    <mergeCell ref="F38:H38"/>
    <mergeCell ref="A39:E39"/>
    <mergeCell ref="F39:H39"/>
    <mergeCell ref="B47:E47"/>
    <mergeCell ref="F47:H47"/>
    <mergeCell ref="B48:E48"/>
    <mergeCell ref="F48:H48"/>
    <mergeCell ref="B49:E49"/>
    <mergeCell ref="F49:H49"/>
    <mergeCell ref="B44:E44"/>
    <mergeCell ref="F44:H44"/>
    <mergeCell ref="B45:E45"/>
    <mergeCell ref="F45:H45"/>
    <mergeCell ref="B46:E46"/>
    <mergeCell ref="F46:H46"/>
    <mergeCell ref="A52:I52"/>
    <mergeCell ref="A53:I53"/>
    <mergeCell ref="B54:H54"/>
    <mergeCell ref="A55:A56"/>
    <mergeCell ref="B55:D56"/>
    <mergeCell ref="G55:H55"/>
    <mergeCell ref="I55:I56"/>
    <mergeCell ref="G56:H56"/>
    <mergeCell ref="B50:E50"/>
    <mergeCell ref="F50:H50"/>
    <mergeCell ref="A51:E51"/>
    <mergeCell ref="F51:H51"/>
    <mergeCell ref="A60:H60"/>
    <mergeCell ref="A61:I61"/>
    <mergeCell ref="A62:I62"/>
    <mergeCell ref="B63:E63"/>
    <mergeCell ref="F63:H63"/>
    <mergeCell ref="A57:A58"/>
    <mergeCell ref="B57:D58"/>
    <mergeCell ref="G57:H57"/>
    <mergeCell ref="I57:I58"/>
    <mergeCell ref="G58:H58"/>
    <mergeCell ref="B59:H59"/>
    <mergeCell ref="A67:E67"/>
    <mergeCell ref="F67:H67"/>
    <mergeCell ref="A68:I68"/>
    <mergeCell ref="A69:I69"/>
    <mergeCell ref="B70:E70"/>
    <mergeCell ref="F70:H70"/>
    <mergeCell ref="B64:E64"/>
    <mergeCell ref="F64:H64"/>
    <mergeCell ref="B65:E65"/>
    <mergeCell ref="F65:H65"/>
    <mergeCell ref="B66:E66"/>
    <mergeCell ref="F66:H66"/>
    <mergeCell ref="B74:E74"/>
    <mergeCell ref="F74:H74"/>
    <mergeCell ref="B75:E75"/>
    <mergeCell ref="F75:H75"/>
    <mergeCell ref="B76:E76"/>
    <mergeCell ref="F76:H76"/>
    <mergeCell ref="B71:E71"/>
    <mergeCell ref="F71:H71"/>
    <mergeCell ref="B72:E72"/>
    <mergeCell ref="F72:H72"/>
    <mergeCell ref="B73:E73"/>
    <mergeCell ref="F73:H73"/>
    <mergeCell ref="A80:I80"/>
    <mergeCell ref="B81:E81"/>
    <mergeCell ref="F81:H81"/>
    <mergeCell ref="B82:E82"/>
    <mergeCell ref="F82:H82"/>
    <mergeCell ref="B83:E83"/>
    <mergeCell ref="F83:H83"/>
    <mergeCell ref="A77:E77"/>
    <mergeCell ref="F77:H77"/>
    <mergeCell ref="A78:I78"/>
    <mergeCell ref="A79:I79"/>
    <mergeCell ref="A87:E87"/>
    <mergeCell ref="F87:H87"/>
    <mergeCell ref="A88:I88"/>
    <mergeCell ref="A89:I89"/>
    <mergeCell ref="B84:E84"/>
    <mergeCell ref="F84:H84"/>
    <mergeCell ref="B85:E85"/>
    <mergeCell ref="F85:H85"/>
    <mergeCell ref="B86:E86"/>
    <mergeCell ref="F86:H86"/>
    <mergeCell ref="A93:I93"/>
    <mergeCell ref="A94:I94"/>
    <mergeCell ref="A95:I95"/>
    <mergeCell ref="B96:E96"/>
    <mergeCell ref="F96:H96"/>
    <mergeCell ref="B97:E97"/>
    <mergeCell ref="F97:H97"/>
    <mergeCell ref="B90:E90"/>
    <mergeCell ref="F90:H90"/>
    <mergeCell ref="B91:E91"/>
    <mergeCell ref="F91:H91"/>
    <mergeCell ref="A92:E92"/>
    <mergeCell ref="F92:H92"/>
    <mergeCell ref="B102:H102"/>
    <mergeCell ref="B103:H103"/>
    <mergeCell ref="B104:H104"/>
    <mergeCell ref="A105:H105"/>
    <mergeCell ref="A106:I106"/>
    <mergeCell ref="B98:E98"/>
    <mergeCell ref="F98:H98"/>
    <mergeCell ref="A99:E99"/>
    <mergeCell ref="F99:H99"/>
    <mergeCell ref="A100:I100"/>
    <mergeCell ref="A101:I101"/>
    <mergeCell ref="A111:A112"/>
    <mergeCell ref="B111:C112"/>
    <mergeCell ref="D111:E111"/>
    <mergeCell ref="F111:H112"/>
    <mergeCell ref="I111:I112"/>
    <mergeCell ref="D112:E112"/>
    <mergeCell ref="A107:I107"/>
    <mergeCell ref="B108:E108"/>
    <mergeCell ref="F108:H108"/>
    <mergeCell ref="A109:A110"/>
    <mergeCell ref="B109:C110"/>
    <mergeCell ref="D109:E109"/>
    <mergeCell ref="F109:H110"/>
    <mergeCell ref="I109:I110"/>
    <mergeCell ref="D110:E110"/>
    <mergeCell ref="A120:I120"/>
    <mergeCell ref="A121:I121"/>
    <mergeCell ref="A122:H122"/>
    <mergeCell ref="B123:H123"/>
    <mergeCell ref="B117:E117"/>
    <mergeCell ref="F117:H117"/>
    <mergeCell ref="B118:E118"/>
    <mergeCell ref="F118:H118"/>
    <mergeCell ref="A119:E119"/>
    <mergeCell ref="F119:H119"/>
    <mergeCell ref="A113:A118"/>
    <mergeCell ref="B113:C114"/>
    <mergeCell ref="D113:E113"/>
    <mergeCell ref="F113:H114"/>
    <mergeCell ref="I113:I114"/>
    <mergeCell ref="D114:E114"/>
    <mergeCell ref="B115:E115"/>
    <mergeCell ref="F115:H115"/>
    <mergeCell ref="B116:E116"/>
    <mergeCell ref="F116:H116"/>
    <mergeCell ref="A130:H130"/>
    <mergeCell ref="A131:H131"/>
    <mergeCell ref="A132:H132"/>
    <mergeCell ref="B124:H124"/>
    <mergeCell ref="B125:H125"/>
    <mergeCell ref="B126:H126"/>
    <mergeCell ref="B127:H127"/>
    <mergeCell ref="B128:H128"/>
    <mergeCell ref="B129:H129"/>
  </mergeCells>
  <printOptions horizontalCentered="1" gridLines="1"/>
  <pageMargins left="0" right="0" top="1.5748031496062993" bottom="1.1811023622047245" header="0" footer="0"/>
  <pageSetup paperSize="9" scale="62" pageOrder="overThenDown" orientation="portrait" cellComments="atEnd" r:id="rId1"/>
  <headerFooter>
    <oddHeader>&amp;C&amp;G</oddHeader>
    <oddFooter>&amp;C&amp;"-,Negrito"TR SIA TRECHO 17 RUA 14 LOTE 170 – Brasília/DF – CEP: 71200-240 – (61) 3142-0377
licitacao.servicos@r7facilities.com.br</oddFooter>
  </headerFooter>
  <rowBreaks count="1" manualBreakCount="1">
    <brk id="68" max="8" man="1"/>
  </rowBreaks>
  <colBreaks count="1" manualBreakCount="1">
    <brk id="9" man="1"/>
  </colBreaks>
  <legacyDrawingHF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AA28BEC-0B5D-4201-8C87-0C05BABE4EAB}">
  <dimension ref="B2:H9"/>
  <sheetViews>
    <sheetView view="pageBreakPreview" zoomScaleNormal="100" zoomScaleSheetLayoutView="100" workbookViewId="0">
      <selection activeCell="I11" sqref="I11"/>
    </sheetView>
  </sheetViews>
  <sheetFormatPr defaultColWidth="14.21875" defaultRowHeight="15" customHeight="1" x14ac:dyDescent="0.25"/>
  <cols>
    <col min="1" max="1" width="2.109375" style="61" customWidth="1"/>
    <col min="2" max="2" width="7.33203125" style="61" customWidth="1"/>
    <col min="3" max="3" width="9.6640625" style="61" customWidth="1"/>
    <col min="4" max="4" width="11.5546875" style="61" customWidth="1"/>
    <col min="5" max="5" width="13.109375" style="61" customWidth="1"/>
    <col min="6" max="6" width="26.109375" style="61" customWidth="1"/>
    <col min="7" max="7" width="14.21875" style="61"/>
    <col min="8" max="8" width="17.33203125" style="61" customWidth="1"/>
    <col min="9" max="9" width="2" style="61" customWidth="1"/>
    <col min="10" max="16384" width="14.21875" style="61"/>
  </cols>
  <sheetData>
    <row r="2" spans="2:8" ht="15" customHeight="1" thickBot="1" x14ac:dyDescent="0.3"/>
    <row r="3" spans="2:8" ht="15" customHeight="1" x14ac:dyDescent="0.25">
      <c r="B3" s="176" t="s">
        <v>189</v>
      </c>
      <c r="C3" s="177"/>
      <c r="D3" s="177"/>
      <c r="E3" s="177"/>
      <c r="F3" s="177"/>
      <c r="G3" s="177"/>
      <c r="H3" s="178"/>
    </row>
    <row r="4" spans="2:8" ht="30.6" customHeight="1" x14ac:dyDescent="0.25">
      <c r="B4" s="81" t="s">
        <v>164</v>
      </c>
      <c r="C4" s="82" t="s">
        <v>165</v>
      </c>
      <c r="D4" s="83" t="s">
        <v>166</v>
      </c>
      <c r="E4" s="83" t="s">
        <v>167</v>
      </c>
      <c r="F4" s="83" t="s">
        <v>168</v>
      </c>
      <c r="G4" s="84" t="s">
        <v>169</v>
      </c>
      <c r="H4" s="85" t="s">
        <v>170</v>
      </c>
    </row>
    <row r="5" spans="2:8" ht="93.6" customHeight="1" x14ac:dyDescent="0.25">
      <c r="B5" s="53" t="s">
        <v>190</v>
      </c>
      <c r="C5" s="54">
        <v>454422</v>
      </c>
      <c r="D5" s="55">
        <v>4</v>
      </c>
      <c r="E5" s="55">
        <v>8</v>
      </c>
      <c r="F5" s="55" t="s">
        <v>191</v>
      </c>
      <c r="G5" s="62">
        <v>50</v>
      </c>
      <c r="H5" s="63">
        <f>E5*G5</f>
        <v>400</v>
      </c>
    </row>
    <row r="6" spans="2:8" ht="15" customHeight="1" x14ac:dyDescent="0.25">
      <c r="B6" s="179" t="s">
        <v>192</v>
      </c>
      <c r="C6" s="180"/>
      <c r="D6" s="180"/>
      <c r="E6" s="180"/>
      <c r="F6" s="180"/>
      <c r="G6" s="180"/>
      <c r="H6" s="56">
        <f>H5</f>
        <v>400</v>
      </c>
    </row>
    <row r="7" spans="2:8" ht="15" customHeight="1" thickBot="1" x14ac:dyDescent="0.3">
      <c r="B7" s="181" t="s">
        <v>183</v>
      </c>
      <c r="C7" s="182"/>
      <c r="D7" s="182"/>
      <c r="E7" s="182"/>
      <c r="F7" s="182"/>
      <c r="G7" s="183"/>
      <c r="H7" s="64">
        <f>H5/12</f>
        <v>33.333333333333336</v>
      </c>
    </row>
    <row r="9" spans="2:8" ht="15" customHeight="1" x14ac:dyDescent="0.25">
      <c r="B9" s="65"/>
      <c r="C9" s="65"/>
    </row>
  </sheetData>
  <mergeCells count="3">
    <mergeCell ref="B3:H3"/>
    <mergeCell ref="B6:G6"/>
    <mergeCell ref="B7:G7"/>
  </mergeCells>
  <pageMargins left="0.511811024" right="0.511811024" top="0.78740157499999996" bottom="0.78740157499999996" header="0.31496062000000002" footer="0.31496062000000002"/>
  <pageSetup scale="85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4956CA4-FE38-4B20-9799-61D8356D7DC6}">
  <dimension ref="B1:H18"/>
  <sheetViews>
    <sheetView view="pageBreakPreview" zoomScaleNormal="100" zoomScaleSheetLayoutView="100" workbookViewId="0">
      <selection activeCell="I11" sqref="I11"/>
    </sheetView>
  </sheetViews>
  <sheetFormatPr defaultColWidth="14.21875" defaultRowHeight="15" customHeight="1" x14ac:dyDescent="0.25"/>
  <cols>
    <col min="1" max="1" width="1.5546875" style="61" customWidth="1"/>
    <col min="2" max="2" width="6.88671875" style="61" customWidth="1"/>
    <col min="3" max="3" width="8.6640625" style="61" customWidth="1"/>
    <col min="4" max="5" width="10.77734375" style="61" customWidth="1"/>
    <col min="6" max="6" width="36.88671875" style="61" customWidth="1"/>
    <col min="7" max="8" width="17.5546875" style="61" customWidth="1"/>
    <col min="9" max="9" width="1.44140625" style="61" customWidth="1"/>
    <col min="10" max="16384" width="14.21875" style="61"/>
  </cols>
  <sheetData>
    <row r="1" spans="2:8" ht="15" customHeight="1" thickBot="1" x14ac:dyDescent="0.3"/>
    <row r="2" spans="2:8" ht="15" customHeight="1" x14ac:dyDescent="0.25">
      <c r="B2" s="185" t="s">
        <v>163</v>
      </c>
      <c r="C2" s="185"/>
      <c r="D2" s="185"/>
      <c r="E2" s="185"/>
      <c r="F2" s="185"/>
      <c r="G2" s="185"/>
      <c r="H2" s="185"/>
    </row>
    <row r="3" spans="2:8" ht="42" customHeight="1" x14ac:dyDescent="0.25">
      <c r="B3" s="73" t="s">
        <v>164</v>
      </c>
      <c r="C3" s="74" t="s">
        <v>165</v>
      </c>
      <c r="D3" s="75" t="s">
        <v>166</v>
      </c>
      <c r="E3" s="75" t="s">
        <v>167</v>
      </c>
      <c r="F3" s="75" t="s">
        <v>168</v>
      </c>
      <c r="G3" s="76" t="s">
        <v>169</v>
      </c>
      <c r="H3" s="77" t="s">
        <v>170</v>
      </c>
    </row>
    <row r="4" spans="2:8" ht="15" customHeight="1" x14ac:dyDescent="0.25">
      <c r="B4" s="186" t="s">
        <v>171</v>
      </c>
      <c r="C4" s="186"/>
      <c r="D4" s="186"/>
      <c r="E4" s="186"/>
      <c r="F4" s="186"/>
      <c r="G4" s="186"/>
      <c r="H4" s="58"/>
    </row>
    <row r="5" spans="2:8" ht="17.399999999999999" customHeight="1" x14ac:dyDescent="0.25">
      <c r="B5" s="53">
        <v>1</v>
      </c>
      <c r="C5" s="54"/>
      <c r="D5" s="59">
        <v>2</v>
      </c>
      <c r="E5" s="59">
        <v>4</v>
      </c>
      <c r="F5" s="55" t="s">
        <v>172</v>
      </c>
      <c r="G5" s="67">
        <v>70</v>
      </c>
      <c r="H5" s="68">
        <f>E5*G5</f>
        <v>280</v>
      </c>
    </row>
    <row r="6" spans="2:8" ht="31.8" customHeight="1" x14ac:dyDescent="0.25">
      <c r="B6" s="53">
        <v>2</v>
      </c>
      <c r="C6" s="54"/>
      <c r="D6" s="59">
        <v>3</v>
      </c>
      <c r="E6" s="59">
        <v>6</v>
      </c>
      <c r="F6" s="55" t="s">
        <v>173</v>
      </c>
      <c r="G6" s="67">
        <v>45</v>
      </c>
      <c r="H6" s="68">
        <f>E6*G6</f>
        <v>270</v>
      </c>
    </row>
    <row r="7" spans="2:8" ht="33.6" customHeight="1" x14ac:dyDescent="0.25">
      <c r="B7" s="53">
        <v>3</v>
      </c>
      <c r="C7" s="54"/>
      <c r="D7" s="59">
        <v>1</v>
      </c>
      <c r="E7" s="59">
        <v>2</v>
      </c>
      <c r="F7" s="55" t="s">
        <v>174</v>
      </c>
      <c r="G7" s="67">
        <v>80</v>
      </c>
      <c r="H7" s="68">
        <f>E7*G7</f>
        <v>160</v>
      </c>
    </row>
    <row r="8" spans="2:8" ht="15" customHeight="1" x14ac:dyDescent="0.25">
      <c r="B8" s="53">
        <v>4</v>
      </c>
      <c r="C8" s="54"/>
      <c r="D8" s="59">
        <v>1</v>
      </c>
      <c r="E8" s="59">
        <v>2</v>
      </c>
      <c r="F8" s="61" t="s">
        <v>175</v>
      </c>
      <c r="G8" s="67">
        <v>30</v>
      </c>
      <c r="H8" s="68">
        <f>E8*G8</f>
        <v>60</v>
      </c>
    </row>
    <row r="9" spans="2:8" ht="15" customHeight="1" x14ac:dyDescent="0.25">
      <c r="B9" s="53">
        <v>5</v>
      </c>
      <c r="C9" s="54"/>
      <c r="D9" s="59">
        <v>3</v>
      </c>
      <c r="E9" s="59">
        <v>6</v>
      </c>
      <c r="F9" s="55" t="s">
        <v>176</v>
      </c>
      <c r="G9" s="67">
        <v>15</v>
      </c>
      <c r="H9" s="68">
        <f>E9*G9</f>
        <v>90</v>
      </c>
    </row>
    <row r="10" spans="2:8" s="69" customFormat="1" ht="15" customHeight="1" x14ac:dyDescent="0.25">
      <c r="B10" s="186" t="s">
        <v>177</v>
      </c>
      <c r="C10" s="186"/>
      <c r="D10" s="186"/>
      <c r="E10" s="186"/>
      <c r="F10" s="186"/>
      <c r="G10" s="186"/>
      <c r="H10" s="60">
        <f>SUM(H5:H9)</f>
        <v>860</v>
      </c>
    </row>
    <row r="11" spans="2:8" ht="15" customHeight="1" x14ac:dyDescent="0.25">
      <c r="B11" s="187" t="s">
        <v>178</v>
      </c>
      <c r="C11" s="187"/>
      <c r="D11" s="187"/>
      <c r="E11" s="187"/>
      <c r="F11" s="187"/>
      <c r="G11" s="187"/>
      <c r="H11" s="187"/>
    </row>
    <row r="12" spans="2:8" ht="16.2" customHeight="1" x14ac:dyDescent="0.25">
      <c r="B12" s="53">
        <v>1</v>
      </c>
      <c r="C12" s="54"/>
      <c r="D12" s="59">
        <v>2</v>
      </c>
      <c r="E12" s="59">
        <v>4</v>
      </c>
      <c r="F12" s="55" t="s">
        <v>172</v>
      </c>
      <c r="G12" s="67">
        <v>70</v>
      </c>
      <c r="H12" s="68">
        <f>E12*G12</f>
        <v>280</v>
      </c>
    </row>
    <row r="13" spans="2:8" ht="46.8" customHeight="1" x14ac:dyDescent="0.25">
      <c r="B13" s="53">
        <v>2</v>
      </c>
      <c r="C13" s="54"/>
      <c r="D13" s="59">
        <v>3</v>
      </c>
      <c r="E13" s="59">
        <v>6</v>
      </c>
      <c r="F13" s="55" t="s">
        <v>179</v>
      </c>
      <c r="G13" s="67">
        <v>45</v>
      </c>
      <c r="H13" s="68">
        <f>E13*G13</f>
        <v>270</v>
      </c>
    </row>
    <row r="14" spans="2:8" ht="45" customHeight="1" x14ac:dyDescent="0.25">
      <c r="B14" s="53">
        <v>3</v>
      </c>
      <c r="C14" s="54"/>
      <c r="D14" s="59">
        <v>1</v>
      </c>
      <c r="E14" s="59">
        <v>2</v>
      </c>
      <c r="F14" s="55" t="s">
        <v>180</v>
      </c>
      <c r="G14" s="67">
        <v>80</v>
      </c>
      <c r="H14" s="68">
        <f>E14*G14</f>
        <v>160</v>
      </c>
    </row>
    <row r="15" spans="2:8" ht="15" customHeight="1" x14ac:dyDescent="0.25">
      <c r="B15" s="53">
        <v>4</v>
      </c>
      <c r="C15" s="54"/>
      <c r="D15" s="59">
        <v>3</v>
      </c>
      <c r="E15" s="59">
        <v>6</v>
      </c>
      <c r="F15" s="55" t="s">
        <v>176</v>
      </c>
      <c r="G15" s="67">
        <v>30</v>
      </c>
      <c r="H15" s="68">
        <f>E15*G15</f>
        <v>180</v>
      </c>
    </row>
    <row r="16" spans="2:8" ht="15" customHeight="1" x14ac:dyDescent="0.25">
      <c r="B16" s="186" t="s">
        <v>181</v>
      </c>
      <c r="C16" s="186"/>
      <c r="D16" s="186"/>
      <c r="E16" s="186"/>
      <c r="F16" s="186"/>
      <c r="G16" s="186"/>
      <c r="H16" s="60">
        <f>SUM(H12:H15)</f>
        <v>890</v>
      </c>
    </row>
    <row r="17" spans="2:8" ht="15" customHeight="1" x14ac:dyDescent="0.25">
      <c r="B17" s="188" t="s">
        <v>182</v>
      </c>
      <c r="C17" s="188"/>
      <c r="D17" s="188"/>
      <c r="E17" s="188"/>
      <c r="F17" s="188"/>
      <c r="G17" s="188"/>
      <c r="H17" s="60">
        <f>(H10+H16)/2</f>
        <v>875</v>
      </c>
    </row>
    <row r="18" spans="2:8" ht="15" customHeight="1" thickBot="1" x14ac:dyDescent="0.3">
      <c r="B18" s="184" t="s">
        <v>183</v>
      </c>
      <c r="C18" s="184"/>
      <c r="D18" s="184"/>
      <c r="E18" s="184"/>
      <c r="F18" s="184"/>
      <c r="G18" s="184"/>
      <c r="H18" s="70">
        <f>H17/12</f>
        <v>72.916666666666671</v>
      </c>
    </row>
  </sheetData>
  <mergeCells count="7">
    <mergeCell ref="B18:G18"/>
    <mergeCell ref="B2:H2"/>
    <mergeCell ref="B4:G4"/>
    <mergeCell ref="B10:G10"/>
    <mergeCell ref="B11:H11"/>
    <mergeCell ref="B16:G16"/>
    <mergeCell ref="B17:G17"/>
  </mergeCells>
  <pageMargins left="0.511811024" right="0.511811024" top="0.78740157499999996" bottom="0.78740157499999996" header="0.31496062000000002" footer="0.31496062000000002"/>
  <pageSetup scale="81" orientation="portrait" r:id="rId1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EDFB495-109A-4505-A611-C0DA067D5086}">
  <dimension ref="B2:E6"/>
  <sheetViews>
    <sheetView view="pageBreakPreview" zoomScaleNormal="100" zoomScaleSheetLayoutView="100" workbookViewId="0">
      <selection activeCell="I11" sqref="I11"/>
    </sheetView>
  </sheetViews>
  <sheetFormatPr defaultColWidth="14.21875" defaultRowHeight="15" customHeight="1" x14ac:dyDescent="0.25"/>
  <cols>
    <col min="1" max="1" width="1.21875" style="61" customWidth="1"/>
    <col min="2" max="3" width="14.21875" style="61"/>
    <col min="4" max="4" width="43.6640625" style="61" customWidth="1"/>
    <col min="5" max="5" width="19.6640625" style="61" customWidth="1"/>
    <col min="6" max="6" width="1.109375" style="61" customWidth="1"/>
    <col min="7" max="16384" width="14.21875" style="61"/>
  </cols>
  <sheetData>
    <row r="2" spans="2:5" ht="15" customHeight="1" thickBot="1" x14ac:dyDescent="0.3"/>
    <row r="3" spans="2:5" ht="15" customHeight="1" x14ac:dyDescent="0.25">
      <c r="B3" s="189" t="s">
        <v>184</v>
      </c>
      <c r="C3" s="190"/>
      <c r="D3" s="190"/>
      <c r="E3" s="191"/>
    </row>
    <row r="4" spans="2:5" ht="15" customHeight="1" x14ac:dyDescent="0.25">
      <c r="B4" s="78" t="s">
        <v>164</v>
      </c>
      <c r="C4" s="79" t="s">
        <v>185</v>
      </c>
      <c r="D4" s="79" t="s">
        <v>186</v>
      </c>
      <c r="E4" s="80" t="s">
        <v>169</v>
      </c>
    </row>
    <row r="5" spans="2:5" ht="108.6" customHeight="1" x14ac:dyDescent="0.25">
      <c r="B5" s="66" t="s">
        <v>187</v>
      </c>
      <c r="C5" s="59">
        <v>14</v>
      </c>
      <c r="D5" s="57" t="s">
        <v>193</v>
      </c>
      <c r="E5" s="63">
        <v>3500</v>
      </c>
    </row>
    <row r="6" spans="2:5" ht="15" customHeight="1" thickBot="1" x14ac:dyDescent="0.3">
      <c r="B6" s="192" t="s">
        <v>188</v>
      </c>
      <c r="C6" s="193"/>
      <c r="D6" s="194"/>
      <c r="E6" s="86">
        <f>((E5*C5)/12)/Resumo!$E$10</f>
        <v>4.0874207540874208</v>
      </c>
    </row>
  </sheetData>
  <mergeCells count="2">
    <mergeCell ref="B3:E3"/>
    <mergeCell ref="B6:D6"/>
  </mergeCells>
  <pageMargins left="0.511811024" right="0.511811024" top="0.78740157499999996" bottom="0.78740157499999996" header="0.31496062000000002" footer="0.31496062000000002"/>
  <pageSetup paperSize="9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7</vt:i4>
      </vt:variant>
      <vt:variant>
        <vt:lpstr>Intervalos Nomeados</vt:lpstr>
      </vt:variant>
      <vt:variant>
        <vt:i4>7</vt:i4>
      </vt:variant>
    </vt:vector>
  </HeadingPairs>
  <TitlesOfParts>
    <vt:vector size="14" baseType="lpstr">
      <vt:lpstr>Proposta.DF</vt:lpstr>
      <vt:lpstr>Resumo</vt:lpstr>
      <vt:lpstr>1.AA</vt:lpstr>
      <vt:lpstr>2.EG</vt:lpstr>
      <vt:lpstr>1.Uniforme</vt:lpstr>
      <vt:lpstr>2.Uniforme</vt:lpstr>
      <vt:lpstr>relógio de ponto</vt:lpstr>
      <vt:lpstr>'1.AA'!Area_de_impressao</vt:lpstr>
      <vt:lpstr>'1.Uniforme'!Area_de_impressao</vt:lpstr>
      <vt:lpstr>'2.EG'!Area_de_impressao</vt:lpstr>
      <vt:lpstr>'2.Uniforme'!Area_de_impressao</vt:lpstr>
      <vt:lpstr>Proposta.DF!Area_de_impressao</vt:lpstr>
      <vt:lpstr>'relógio de ponto'!Area_de_impressao</vt:lpstr>
      <vt:lpstr>Resumo!Area_de_impressao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DiretoriaR</cp:lastModifiedBy>
  <cp:lastPrinted>2023-10-27T13:09:08Z</cp:lastPrinted>
  <dcterms:created xsi:type="dcterms:W3CDTF">2023-10-26T00:35:30Z</dcterms:created>
  <dcterms:modified xsi:type="dcterms:W3CDTF">2023-10-27T14:03:49Z</dcterms:modified>
</cp:coreProperties>
</file>